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artelle_Utenti_Server\MasottaGiammarco\Vecchio PCD\Contratti Codice dei\PR.542.A - AQ Servizi Applicativi N.SIS BDDNA e SDI\"/>
    </mc:Choice>
  </mc:AlternateContent>
  <bookViews>
    <workbookView xWindow="0" yWindow="0" windowWidth="28800" windowHeight="12435"/>
  </bookViews>
  <sheets>
    <sheet name="L2_Lazio_Foglio di Ausilio A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2" l="1"/>
  <c r="E83" i="2" a="1"/>
  <c r="E83" i="2"/>
  <c r="F83" i="2" a="1"/>
  <c r="F83" i="2" s="1"/>
  <c r="G83" i="2" a="1"/>
  <c r="G83" i="2"/>
  <c r="H83" i="2" a="1"/>
  <c r="H83" i="2" s="1"/>
  <c r="I83" i="2" a="1"/>
  <c r="I83" i="2"/>
  <c r="J83" i="2" a="1"/>
  <c r="J83" i="2" s="1"/>
  <c r="N99" i="2" s="1"/>
  <c r="K83" i="2" a="1"/>
  <c r="K83" i="2"/>
  <c r="L83" i="2" a="1"/>
  <c r="L83" i="2" s="1"/>
  <c r="N102" i="2" s="1"/>
  <c r="M83" i="2" a="1"/>
  <c r="M83" i="2"/>
  <c r="N83" i="2" a="1"/>
  <c r="N83" i="2" s="1"/>
  <c r="O83" i="2" a="1"/>
  <c r="O83" i="2"/>
  <c r="P83" i="2" a="1"/>
  <c r="P83" i="2" s="1"/>
  <c r="Q83" i="2" a="1"/>
  <c r="Q83" i="2"/>
  <c r="R83" i="2" a="1"/>
  <c r="R83" i="2" s="1"/>
  <c r="S83" i="2" a="1"/>
  <c r="S83" i="2"/>
  <c r="O89" i="2"/>
  <c r="Q89" i="2"/>
  <c r="R89" i="2"/>
  <c r="O90" i="2"/>
  <c r="Q90" i="2"/>
  <c r="R90" i="2"/>
  <c r="O91" i="2"/>
  <c r="Q91" i="2"/>
  <c r="R91" i="2"/>
  <c r="O92" i="2"/>
  <c r="Q92" i="2"/>
  <c r="R92" i="2"/>
  <c r="O93" i="2"/>
  <c r="Q93" i="2"/>
  <c r="R93" i="2"/>
  <c r="N94" i="2"/>
  <c r="Q94" i="2" s="1"/>
  <c r="R94" i="2" s="1"/>
  <c r="O94" i="2"/>
  <c r="N95" i="2"/>
  <c r="Q95" i="2" s="1"/>
  <c r="R95" i="2" s="1"/>
  <c r="O95" i="2"/>
  <c r="N96" i="2"/>
  <c r="Q96" i="2" s="1"/>
  <c r="R96" i="2" s="1"/>
  <c r="O96" i="2"/>
  <c r="N97" i="2"/>
  <c r="Q97" i="2" s="1"/>
  <c r="R97" i="2" s="1"/>
  <c r="O97" i="2"/>
  <c r="N98" i="2"/>
  <c r="Q98" i="2" s="1"/>
  <c r="R98" i="2" s="1"/>
  <c r="O98" i="2"/>
  <c r="N100" i="2"/>
  <c r="Q100" i="2" s="1"/>
  <c r="R100" i="2" s="1"/>
  <c r="O100" i="2"/>
  <c r="O101" i="2"/>
  <c r="Q101" i="2"/>
  <c r="R101" i="2" s="1"/>
  <c r="N103" i="2"/>
  <c r="O103" i="2"/>
  <c r="Q103" i="2"/>
  <c r="R103" i="2" s="1"/>
  <c r="N104" i="2"/>
  <c r="O104" i="2"/>
  <c r="Q104" i="2"/>
  <c r="R104" i="2" s="1"/>
  <c r="N105" i="2"/>
  <c r="O105" i="2"/>
  <c r="Q105" i="2"/>
  <c r="R105" i="2"/>
  <c r="N106" i="2"/>
  <c r="O106" i="2"/>
  <c r="Q106" i="2"/>
  <c r="R106" i="2"/>
  <c r="N107" i="2"/>
  <c r="O107" i="2"/>
  <c r="Q107" i="2"/>
  <c r="R107" i="2"/>
  <c r="N108" i="2"/>
  <c r="O108" i="2"/>
  <c r="Q108" i="2"/>
  <c r="R108" i="2"/>
  <c r="N109" i="2"/>
  <c r="O109" i="2"/>
  <c r="Q109" i="2"/>
  <c r="R109" i="2"/>
  <c r="N110" i="2"/>
  <c r="O110" i="2"/>
  <c r="Q110" i="2"/>
  <c r="R110" i="2"/>
  <c r="N111" i="2"/>
  <c r="O111" i="2"/>
  <c r="Q111" i="2"/>
  <c r="R111" i="2"/>
  <c r="N112" i="2"/>
  <c r="O112" i="2"/>
  <c r="Q112" i="2"/>
  <c r="R112" i="2"/>
  <c r="N113" i="2"/>
  <c r="O113" i="2"/>
  <c r="Q113" i="2"/>
  <c r="R113" i="2"/>
  <c r="N114" i="2"/>
  <c r="O114" i="2"/>
  <c r="Q114" i="2"/>
  <c r="R114" i="2"/>
  <c r="J115" i="2"/>
  <c r="T117" i="2"/>
  <c r="H118" i="2"/>
  <c r="Q99" i="2" l="1"/>
  <c r="R99" i="2" s="1"/>
  <c r="R116" i="2" s="1"/>
  <c r="O99" i="2"/>
  <c r="O116" i="2"/>
  <c r="O102" i="2"/>
  <c r="Q102" i="2"/>
  <c r="R102" i="2" s="1"/>
</calcChain>
</file>

<file path=xl/sharedStrings.xml><?xml version="1.0" encoding="utf-8"?>
<sst xmlns="http://schemas.openxmlformats.org/spreadsheetml/2006/main" count="631" uniqueCount="258">
  <si>
    <t>Valore Atteso BDA (definito da Stazione Appaltante)</t>
  </si>
  <si>
    <t/>
  </si>
  <si>
    <t>Totale Ribasso</t>
  </si>
  <si>
    <t>Valore complessivo offerto</t>
  </si>
  <si>
    <t>Totale dei servizi a BDA</t>
  </si>
  <si>
    <t>-</t>
  </si>
  <si>
    <t>Nome metrica</t>
  </si>
  <si>
    <t>F5</t>
  </si>
  <si>
    <t>NO</t>
  </si>
  <si>
    <t>Servizio accessorio #1</t>
  </si>
  <si>
    <t>AC5</t>
  </si>
  <si>
    <t>F4</t>
  </si>
  <si>
    <t>AC4</t>
  </si>
  <si>
    <t>F3</t>
  </si>
  <si>
    <t>AC3</t>
  </si>
  <si>
    <t>F2</t>
  </si>
  <si>
    <t>AC2</t>
  </si>
  <si>
    <t>F1</t>
  </si>
  <si>
    <t>AC1</t>
  </si>
  <si>
    <t>M5</t>
  </si>
  <si>
    <t>Servizio misurato con metrica di risultato #5</t>
  </si>
  <si>
    <t>MR</t>
  </si>
  <si>
    <t>M4</t>
  </si>
  <si>
    <t>Servizio misurato con metrica di risultato #4</t>
  </si>
  <si>
    <t>M3</t>
  </si>
  <si>
    <t>Servizio misurato con metrica di risultato #3</t>
  </si>
  <si>
    <t>M2</t>
  </si>
  <si>
    <t>Servizio misurato con metrica di risultato #2</t>
  </si>
  <si>
    <t>M1</t>
  </si>
  <si>
    <t>Servizio misurato con metrica di risultato #1</t>
  </si>
  <si>
    <t>GG/PP Team Mix</t>
  </si>
  <si>
    <t>SU_GP</t>
  </si>
  <si>
    <t>SI - A CORPO</t>
  </si>
  <si>
    <t>Supporto in GG/PP</t>
  </si>
  <si>
    <t>SU</t>
  </si>
  <si>
    <t>E</t>
  </si>
  <si>
    <t>SS_GP</t>
  </si>
  <si>
    <t>Supporto Tecnico Specialistico in GG/PP</t>
  </si>
  <si>
    <t>SS</t>
  </si>
  <si>
    <t>D</t>
  </si>
  <si>
    <t>MC_GP</t>
  </si>
  <si>
    <t>SI - A CONSUMO</t>
  </si>
  <si>
    <t>Manutenzione Correttiva in GG/PP</t>
  </si>
  <si>
    <t>MC</t>
  </si>
  <si>
    <t>C2</t>
  </si>
  <si>
    <t>Baseline PF</t>
  </si>
  <si>
    <t>MC_PF</t>
  </si>
  <si>
    <t>Manutenzione Correttiva a canone per singolo PF</t>
  </si>
  <si>
    <t>C1</t>
  </si>
  <si>
    <t>FE_GP</t>
  </si>
  <si>
    <t>Gestione dei contenuti di Siti, Portali e canali Web in GG/PP</t>
  </si>
  <si>
    <t>FE</t>
  </si>
  <si>
    <t>B2</t>
  </si>
  <si>
    <t>GA_GP</t>
  </si>
  <si>
    <t>Gestione del Portafoglio - Applicativa e Base Dati in GG/PP</t>
  </si>
  <si>
    <t>GA</t>
  </si>
  <si>
    <t>B1</t>
  </si>
  <si>
    <t>PP_GP</t>
  </si>
  <si>
    <t>Parametrizzazione e Personalizzazione in GG/PP</t>
  </si>
  <si>
    <t>SV</t>
  </si>
  <si>
    <t>A6</t>
  </si>
  <si>
    <t>MD_GP</t>
  </si>
  <si>
    <t>Manutenzione Adeguativa in GG/PP</t>
  </si>
  <si>
    <t>A5</t>
  </si>
  <si>
    <t>WEB_GP</t>
  </si>
  <si>
    <t>Progettazione e Sviluppo in GG/PP - Web</t>
  </si>
  <si>
    <t>A4</t>
  </si>
  <si>
    <t>CON_GP</t>
  </si>
  <si>
    <t xml:space="preserve">Progettazione e Sviluppo in GG/PP - Conoscitivo </t>
  </si>
  <si>
    <t>A3</t>
  </si>
  <si>
    <t>GES_GP</t>
  </si>
  <si>
    <t xml:space="preserve">Progettazione e Sviluppo in GG/PP - Gestionale </t>
  </si>
  <si>
    <t>A2</t>
  </si>
  <si>
    <r>
      <t>PF ADD</t>
    </r>
    <r>
      <rPr>
        <vertAlign val="subscript"/>
        <sz val="10"/>
        <color theme="1"/>
        <rFont val="Calibri"/>
        <family val="2"/>
        <scheme val="minor"/>
      </rPr>
      <t>eq</t>
    </r>
  </si>
  <si>
    <t>SV_PF</t>
  </si>
  <si>
    <t>Progettazione e Sviluppo in Punti Funzione - Ambito #3</t>
  </si>
  <si>
    <t>A1.5</t>
  </si>
  <si>
    <t>PF ADDeq</t>
  </si>
  <si>
    <t>Progettazione e Sviluppo in Punti Funzione - Ambito #2</t>
  </si>
  <si>
    <t>A1.4</t>
  </si>
  <si>
    <t>A1.3</t>
  </si>
  <si>
    <t>A1.2</t>
  </si>
  <si>
    <t>Progettazione e Sviluppo in Punti Funzione - Ambito #1</t>
  </si>
  <si>
    <t>A1.1</t>
  </si>
  <si>
    <t>RTI ALMAVIVA</t>
  </si>
  <si>
    <t>RTI ACCENTURE</t>
  </si>
  <si>
    <t>RTI CAPGEMINI</t>
  </si>
  <si>
    <t>RTI LEONARDO</t>
  </si>
  <si>
    <t>Ribasso pesato %</t>
  </si>
  <si>
    <t>Ribasso %</t>
  </si>
  <si>
    <t>Valore Offerto</t>
  </si>
  <si>
    <t>Tariffa unitaria offerta (a consumo)</t>
  </si>
  <si>
    <t>Tariffa unitaria offerta (a corpo)</t>
  </si>
  <si>
    <t>Valore BDA</t>
  </si>
  <si>
    <t>peso</t>
  </si>
  <si>
    <t>Quantità</t>
  </si>
  <si>
    <t>Tariffa unitaria BDA
(Peggiore Tariffa Fase 1)</t>
  </si>
  <si>
    <t>Metrica</t>
  </si>
  <si>
    <t>Codice Tariffa</t>
  </si>
  <si>
    <t>Richiesto in AS</t>
  </si>
  <si>
    <t>Servizio</t>
  </si>
  <si>
    <t>Codice SV</t>
  </si>
  <si>
    <t>#</t>
  </si>
  <si>
    <t>Sezione riservata al Concorrente. Completare l'offerta inserendo il "Prezzo Offerto" per ciascuna voce di costo prevista in AS.
Il "Ribasso % pesato" viene calcolato solo nei casi in cui sia stata scelta la modalità "Pesi % dei servizi"</t>
  </si>
  <si>
    <t>Completare la tabella inserendo nella colonna "Prezzo Offerto" il prezzo unitario offerto per i servizi per i quali non è prevista la "Tariffa Team Mix a consumo" (calcolata automaticamente)</t>
  </si>
  <si>
    <t>Massimale di offerta per ciascun Concorrente in relaziona alle offerte di Fase 1</t>
  </si>
  <si>
    <t>BASE D'ASTA DELL'AS E VALORE OFFERTO</t>
  </si>
  <si>
    <t>7.4</t>
  </si>
  <si>
    <t>Prezzo unitario offerto (a consumo )</t>
  </si>
  <si>
    <t>Effort medio unità lavoro (gg/pp)</t>
  </si>
  <si>
    <t>Esperto di Organizzazione e Processi</t>
  </si>
  <si>
    <t>EOP</t>
  </si>
  <si>
    <t>P24</t>
  </si>
  <si>
    <t>Data Scientist</t>
  </si>
  <si>
    <t>DS</t>
  </si>
  <si>
    <t>P23</t>
  </si>
  <si>
    <t>Content Manager</t>
  </si>
  <si>
    <t>CM</t>
  </si>
  <si>
    <t>P22</t>
  </si>
  <si>
    <t>System Integrator</t>
  </si>
  <si>
    <t>SYSI</t>
  </si>
  <si>
    <t>P21</t>
  </si>
  <si>
    <t>Operatore data entry</t>
  </si>
  <si>
    <t>ODE</t>
  </si>
  <si>
    <t>P20</t>
  </si>
  <si>
    <t>Analista di organizzazione e processi</t>
  </si>
  <si>
    <t>AOP</t>
  </si>
  <si>
    <t>P19</t>
  </si>
  <si>
    <t>Business Intelligence Expert</t>
  </si>
  <si>
    <t>BI</t>
  </si>
  <si>
    <t>P18</t>
  </si>
  <si>
    <t>Data Base Administrator</t>
  </si>
  <si>
    <t>DBA</t>
  </si>
  <si>
    <t>P17</t>
  </si>
  <si>
    <t>Specialista di pacchetto</t>
  </si>
  <si>
    <t>SP</t>
  </si>
  <si>
    <t>P16</t>
  </si>
  <si>
    <t>Sistemista</t>
  </si>
  <si>
    <t>SYS</t>
  </si>
  <si>
    <t>P15</t>
  </si>
  <si>
    <t>Operatore di Publishing</t>
  </si>
  <si>
    <t>OP</t>
  </si>
  <si>
    <t>P14</t>
  </si>
  <si>
    <t>Operatore Multimediale</t>
  </si>
  <si>
    <t>OM</t>
  </si>
  <si>
    <t>P13</t>
  </si>
  <si>
    <t>Grafico Web</t>
  </si>
  <si>
    <t>GW</t>
  </si>
  <si>
    <t>P12</t>
  </si>
  <si>
    <t>Test specialist</t>
  </si>
  <si>
    <t>TS</t>
  </si>
  <si>
    <t>P11</t>
  </si>
  <si>
    <t>Visual Web Designer</t>
  </si>
  <si>
    <t>VWD</t>
  </si>
  <si>
    <t>P10</t>
  </si>
  <si>
    <t>Progettista DW/BI</t>
  </si>
  <si>
    <t>PR</t>
  </si>
  <si>
    <t>P09</t>
  </si>
  <si>
    <t>Programmatore</t>
  </si>
  <si>
    <t>DEV</t>
  </si>
  <si>
    <t>P08</t>
  </si>
  <si>
    <t>Specialista di tematica</t>
  </si>
  <si>
    <t>ST</t>
  </si>
  <si>
    <t>P07</t>
  </si>
  <si>
    <t>Specialista di tecnologia/prodotto</t>
  </si>
  <si>
    <t>STP</t>
  </si>
  <si>
    <t>P06</t>
  </si>
  <si>
    <t>Specialista di tecnologia/prodotto senior</t>
  </si>
  <si>
    <t>STPS</t>
  </si>
  <si>
    <t>P05</t>
  </si>
  <si>
    <t>Analista Programmatore</t>
  </si>
  <si>
    <t>AP</t>
  </si>
  <si>
    <t>P04</t>
  </si>
  <si>
    <t>Analista Funzionale</t>
  </si>
  <si>
    <t>AF</t>
  </si>
  <si>
    <t>P03</t>
  </si>
  <si>
    <t>Demand manager</t>
  </si>
  <si>
    <t>DM</t>
  </si>
  <si>
    <t>P02</t>
  </si>
  <si>
    <t>Architetto applicativo</t>
  </si>
  <si>
    <t>AA</t>
  </si>
  <si>
    <t>P01</t>
  </si>
  <si>
    <t>Responsabile di progetto applicativo</t>
  </si>
  <si>
    <t>PM</t>
  </si>
  <si>
    <t>P00</t>
  </si>
  <si>
    <t>Figura Professionale</t>
  </si>
  <si>
    <t>Codice FP</t>
  </si>
  <si>
    <t>Il prospetto riepiloga l'impiego in termini di team mix richiesto per ogni servizio e consente ai Concorrenti di determinare la tariffa media ponderata offerta sulla base delle Tariffe Offerte nel precedente riquadro per le singole figure professionale.</t>
  </si>
  <si>
    <t>Team Mix %</t>
  </si>
  <si>
    <t>TARIFFE TEAM MIX SERVIZI A CONSUMO</t>
  </si>
  <si>
    <t>7.3</t>
  </si>
  <si>
    <t>GG/PP</t>
  </si>
  <si>
    <t>EOP_GP</t>
  </si>
  <si>
    <t>DS_GP</t>
  </si>
  <si>
    <t>SI</t>
  </si>
  <si>
    <t>CM_GP</t>
  </si>
  <si>
    <t>SYSI_GP</t>
  </si>
  <si>
    <t>ODE_GP</t>
  </si>
  <si>
    <t>AOP_GP</t>
  </si>
  <si>
    <t>BI_GP</t>
  </si>
  <si>
    <t>DBA_GP</t>
  </si>
  <si>
    <t>SP_GP</t>
  </si>
  <si>
    <t>SYS_GP</t>
  </si>
  <si>
    <t>OP_GP</t>
  </si>
  <si>
    <t>OM_GP</t>
  </si>
  <si>
    <t>GW_GP</t>
  </si>
  <si>
    <t>TS_GP</t>
  </si>
  <si>
    <t>VWD_GP</t>
  </si>
  <si>
    <t>PR_GP</t>
  </si>
  <si>
    <t>DEV_GP</t>
  </si>
  <si>
    <t>ST_GP</t>
  </si>
  <si>
    <t>STP_GP</t>
  </si>
  <si>
    <t>STPS_GP</t>
  </si>
  <si>
    <t>AP_GP</t>
  </si>
  <si>
    <t>AF_GP</t>
  </si>
  <si>
    <t>DM_GP</t>
  </si>
  <si>
    <t>AA_GP</t>
  </si>
  <si>
    <t>PM_GP</t>
  </si>
  <si>
    <t>Prezzo unitario Offerto</t>
  </si>
  <si>
    <t>Base d'asta AS 
(Peggior tariffa fase 1)</t>
  </si>
  <si>
    <t>Richiesto a consumo</t>
  </si>
  <si>
    <t>Compilazione a carico del Concorrente</t>
  </si>
  <si>
    <t>La tabella riepiloga le figure professionali richieste a consumo nei vari team mix dell'AS, riportando per ciascuna la tariffa a BDA per Fase 2 (peggior tariffa offerta in Fase 1)</t>
  </si>
  <si>
    <t>TARIFFE UNITARIE FIGURE PROFESSIONALI</t>
  </si>
  <si>
    <t>7.2</t>
  </si>
  <si>
    <t>Voce/servizio non richiesta</t>
  </si>
  <si>
    <t>Valore offerto calcolato in automatico da riportare in piattaforma</t>
  </si>
  <si>
    <t>Valore complessivo a base d'asta da inserire in piattaforma</t>
  </si>
  <si>
    <t>Valore offerto da inserire e riportare in piattaforma</t>
  </si>
  <si>
    <t>Voce/servizio/valore a base d'asta  da inserire in piattaforma</t>
  </si>
  <si>
    <t>Legenda Concorrente</t>
  </si>
  <si>
    <t>Legenda Stazione Appaltante</t>
  </si>
  <si>
    <t>…</t>
  </si>
  <si>
    <t>Num. Concorrenti</t>
  </si>
  <si>
    <t>L2</t>
  </si>
  <si>
    <t>Codice Lotto*</t>
  </si>
  <si>
    <t>Mail</t>
  </si>
  <si>
    <t xml:space="preserve">Lotto 2 - Contratti Grandi – Centro Sud </t>
  </si>
  <si>
    <t>Lotto*</t>
  </si>
  <si>
    <t>Telefono</t>
  </si>
  <si>
    <t>SERVIZI APPLICATIVI PER I SISTEMI INTERFORZE SDI, NSIS, BANCA DATI NAZIONALE DEL DNA</t>
  </si>
  <si>
    <t>Titolo Identificativo</t>
  </si>
  <si>
    <t>Referente</t>
  </si>
  <si>
    <t>Durata (mesi)</t>
  </si>
  <si>
    <t>Codice IPA</t>
  </si>
  <si>
    <t>Importo Stimato</t>
  </si>
  <si>
    <t>Denominazione</t>
  </si>
  <si>
    <t>Lazio</t>
  </si>
  <si>
    <t>Regione</t>
  </si>
  <si>
    <t>Amministrazione</t>
  </si>
  <si>
    <t>Appalto Specifico</t>
  </si>
  <si>
    <t>Nel seguito sono riepilogati i servizi richiesti in AS secondo le caratteristiche definite.
Il foglio può essere utilizzato dall'Amministrazione e dal Fornitore per l'imputazione a Sistema dell'AS seguendo i colori dalla legenda.</t>
  </si>
  <si>
    <t>DIMENSIONAMENTO</t>
  </si>
  <si>
    <t>Modalità di Determinazione della BDA</t>
  </si>
  <si>
    <t>RIEPILOGO APPALTO SPECIFICO</t>
  </si>
  <si>
    <t>7.1</t>
  </si>
  <si>
    <t xml:space="preserve">Stumento di ausilio per la determinazione dei punteggi tecnici e dei prezzi complessivi a base d’asta per l’Appalto Specifico </t>
  </si>
  <si>
    <t xml:space="preserve">AQ Servizi Applicativi IT 2 - ID 1881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</si>
</sst>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€&quot;* #,##0.00_);_(&quot;€&quot;* \(#,##0.00\);_(&quot;€&quot;* &quot;-&quot;??_);_(@_)"/>
    <numFmt numFmtId="164" formatCode="#,##0.00\ &quot;€&quot;"/>
    <numFmt numFmtId="165" formatCode="0.000000%"/>
    <numFmt numFmtId="166" formatCode="_-* #,##0.00\ [$€-410]_-;\-* #,##0.00\ [$€-410]_-;_-* &quot;-&quot;??\ [$€-410]_-;_-@_-"/>
    <numFmt numFmtId="167" formatCode="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vertAlign val="subscript"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2" tint="-0.499984740745262"/>
      <name val="Calibri"/>
      <family val="2"/>
      <scheme val="minor"/>
    </font>
    <font>
      <b/>
      <i/>
      <sz val="9"/>
      <color theme="2" tint="-0.499984740745262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8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/>
      <top style="thin">
        <color theme="6"/>
      </top>
      <bottom/>
      <diagonal/>
    </border>
    <border>
      <left style="thin">
        <color indexed="64"/>
      </left>
      <right/>
      <top style="thin">
        <color theme="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/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indexed="64"/>
      </left>
      <right/>
      <top/>
      <bottom/>
      <diagonal/>
    </border>
    <border>
      <left style="medium">
        <color rgb="FFFF0000"/>
      </left>
      <right/>
      <top/>
      <bottom/>
      <diagonal/>
    </border>
    <border>
      <left/>
      <right/>
      <top style="medium">
        <color rgb="FFFF0000"/>
      </top>
      <bottom/>
      <diagonal/>
    </border>
    <border>
      <left style="dashed">
        <color indexed="64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dashed">
        <color indexed="64"/>
      </left>
      <right/>
      <top/>
      <bottom style="medium">
        <color rgb="FFFF0000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2" applyNumberFormat="0" applyAlignment="0" applyProtection="0"/>
    <xf numFmtId="0" fontId="3" fillId="2" borderId="1" applyNumberFormat="0" applyAlignment="0" applyProtection="0"/>
  </cellStyleXfs>
  <cellXfs count="184">
    <xf numFmtId="0" fontId="0" fillId="0" borderId="0" xfId="0"/>
    <xf numFmtId="0" fontId="0" fillId="3" borderId="0" xfId="0" applyFill="1" applyProtection="1"/>
    <xf numFmtId="0" fontId="0" fillId="3" borderId="0" xfId="0" applyFill="1" applyAlignment="1" applyProtection="1">
      <alignment horizontal="center"/>
    </xf>
    <xf numFmtId="164" fontId="6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0" fillId="3" borderId="0" xfId="0" applyFill="1" applyAlignment="1" applyProtection="1">
      <alignment horizontal="center"/>
    </xf>
    <xf numFmtId="165" fontId="7" fillId="4" borderId="3" xfId="2" applyNumberFormat="1" applyFont="1" applyFill="1" applyBorder="1" applyProtection="1"/>
    <xf numFmtId="0" fontId="8" fillId="3" borderId="4" xfId="0" applyFont="1" applyFill="1" applyBorder="1" applyAlignment="1" applyProtection="1">
      <alignment horizontal="right"/>
    </xf>
    <xf numFmtId="166" fontId="7" fillId="4" borderId="3" xfId="3" applyNumberFormat="1" applyFont="1" applyFill="1" applyBorder="1" applyProtection="1"/>
    <xf numFmtId="0" fontId="8" fillId="3" borderId="5" xfId="0" applyFont="1" applyFill="1" applyBorder="1" applyAlignment="1" applyProtection="1">
      <alignment horizontal="right"/>
    </xf>
    <xf numFmtId="0" fontId="8" fillId="3" borderId="4" xfId="0" applyFont="1" applyFill="1" applyBorder="1" applyAlignment="1" applyProtection="1">
      <alignment horizontal="right"/>
    </xf>
    <xf numFmtId="166" fontId="7" fillId="5" borderId="3" xfId="3" applyNumberFormat="1" applyFont="1" applyFill="1" applyBorder="1" applyProtection="1"/>
    <xf numFmtId="166" fontId="9" fillId="3" borderId="0" xfId="0" applyNumberFormat="1" applyFont="1" applyFill="1" applyBorder="1" applyProtection="1"/>
    <xf numFmtId="167" fontId="10" fillId="3" borderId="0" xfId="2" applyNumberFormat="1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/>
    <xf numFmtId="44" fontId="12" fillId="6" borderId="7" xfId="4" applyNumberFormat="1" applyFont="1" applyFill="1" applyBorder="1" applyAlignment="1" applyProtection="1">
      <alignment horizontal="center" vertical="center" wrapText="1"/>
    </xf>
    <xf numFmtId="165" fontId="3" fillId="7" borderId="8" xfId="2" applyNumberFormat="1" applyFont="1" applyFill="1" applyBorder="1" applyAlignment="1" applyProtection="1">
      <alignment vertical="center" wrapText="1"/>
    </xf>
    <xf numFmtId="165" fontId="13" fillId="8" borderId="9" xfId="2" applyNumberFormat="1" applyFont="1" applyFill="1" applyBorder="1" applyAlignment="1" applyProtection="1">
      <alignment vertical="center" wrapText="1"/>
    </xf>
    <xf numFmtId="0" fontId="5" fillId="3" borderId="0" xfId="0" applyFont="1" applyFill="1" applyProtection="1"/>
    <xf numFmtId="166" fontId="13" fillId="8" borderId="10" xfId="4" applyNumberFormat="1" applyFont="1" applyFill="1" applyBorder="1" applyAlignment="1" applyProtection="1">
      <alignment vertical="center" wrapText="1"/>
    </xf>
    <xf numFmtId="166" fontId="3" fillId="4" borderId="10" xfId="4" applyNumberFormat="1" applyFont="1" applyFill="1" applyBorder="1" applyAlignment="1" applyProtection="1">
      <alignment vertical="center" wrapText="1"/>
    </xf>
    <xf numFmtId="166" fontId="3" fillId="9" borderId="9" xfId="4" applyNumberFormat="1" applyFont="1" applyFill="1" applyBorder="1" applyAlignment="1" applyProtection="1">
      <alignment vertical="center" wrapText="1"/>
      <protection locked="0"/>
    </xf>
    <xf numFmtId="166" fontId="2" fillId="5" borderId="11" xfId="3" applyNumberFormat="1" applyFill="1" applyBorder="1" applyProtection="1"/>
    <xf numFmtId="167" fontId="5" fillId="5" borderId="11" xfId="2" applyNumberFormat="1" applyFont="1" applyFill="1" applyBorder="1" applyAlignment="1" applyProtection="1">
      <alignment horizontal="center" vertical="center"/>
    </xf>
    <xf numFmtId="4" fontId="5" fillId="5" borderId="11" xfId="0" applyNumberFormat="1" applyFont="1" applyFill="1" applyBorder="1" applyAlignment="1" applyProtection="1">
      <alignment horizontal="center" vertical="center"/>
    </xf>
    <xf numFmtId="166" fontId="5" fillId="5" borderId="11" xfId="0" applyNumberFormat="1" applyFont="1" applyFill="1" applyBorder="1" applyAlignment="1" applyProtection="1">
      <alignment vertical="center" wrapText="1"/>
    </xf>
    <xf numFmtId="0" fontId="9" fillId="8" borderId="11" xfId="0" applyFont="1" applyFill="1" applyBorder="1" applyAlignment="1" applyProtection="1">
      <alignment vertical="center" wrapText="1"/>
    </xf>
    <xf numFmtId="0" fontId="9" fillId="8" borderId="11" xfId="0" applyFont="1" applyFill="1" applyBorder="1" applyAlignment="1" applyProtection="1">
      <alignment horizontal="center" vertical="center"/>
    </xf>
    <xf numFmtId="0" fontId="2" fillId="5" borderId="11" xfId="3" applyFill="1" applyBorder="1" applyAlignment="1" applyProtection="1">
      <alignment horizontal="left" vertical="center" wrapText="1"/>
    </xf>
    <xf numFmtId="44" fontId="12" fillId="6" borderId="12" xfId="4" applyNumberFormat="1" applyFont="1" applyFill="1" applyBorder="1" applyAlignment="1" applyProtection="1">
      <alignment horizontal="center" vertical="center" wrapText="1"/>
    </xf>
    <xf numFmtId="165" fontId="3" fillId="7" borderId="13" xfId="2" applyNumberFormat="1" applyFont="1" applyFill="1" applyBorder="1" applyAlignment="1" applyProtection="1">
      <alignment vertical="center" wrapText="1"/>
    </xf>
    <xf numFmtId="165" fontId="13" fillId="8" borderId="14" xfId="2" applyNumberFormat="1" applyFont="1" applyFill="1" applyBorder="1" applyAlignment="1" applyProtection="1">
      <alignment vertical="center" wrapText="1"/>
    </xf>
    <xf numFmtId="166" fontId="13" fillId="8" borderId="11" xfId="4" applyNumberFormat="1" applyFont="1" applyFill="1" applyBorder="1" applyAlignment="1" applyProtection="1">
      <alignment vertical="center" wrapText="1"/>
    </xf>
    <xf numFmtId="166" fontId="3" fillId="4" borderId="11" xfId="4" applyNumberFormat="1" applyFont="1" applyFill="1" applyBorder="1" applyAlignment="1" applyProtection="1">
      <alignment vertical="center" wrapText="1"/>
    </xf>
    <xf numFmtId="166" fontId="3" fillId="9" borderId="14" xfId="4" applyNumberFormat="1" applyFont="1" applyFill="1" applyBorder="1" applyAlignment="1" applyProtection="1">
      <alignment vertical="center" wrapText="1"/>
      <protection locked="0"/>
    </xf>
    <xf numFmtId="0" fontId="14" fillId="3" borderId="0" xfId="0" applyFont="1" applyFill="1" applyProtection="1"/>
    <xf numFmtId="3" fontId="5" fillId="5" borderId="11" xfId="0" applyNumberFormat="1" applyFont="1" applyFill="1" applyBorder="1" applyAlignment="1" applyProtection="1">
      <alignment horizontal="center" vertical="center"/>
    </xf>
    <xf numFmtId="166" fontId="13" fillId="8" borderId="15" xfId="4" applyNumberFormat="1" applyFont="1" applyFill="1" applyBorder="1" applyAlignment="1" applyProtection="1">
      <alignment vertical="center" wrapText="1"/>
    </xf>
    <xf numFmtId="166" fontId="13" fillId="4" borderId="11" xfId="4" applyNumberFormat="1" applyFont="1" applyFill="1" applyBorder="1" applyAlignment="1" applyProtection="1">
      <alignment vertical="center" wrapText="1"/>
    </xf>
    <xf numFmtId="166" fontId="3" fillId="9" borderId="16" xfId="4" applyNumberFormat="1" applyFont="1" applyFill="1" applyBorder="1" applyAlignment="1" applyProtection="1">
      <alignment vertical="center" wrapText="1"/>
      <protection locked="0"/>
    </xf>
    <xf numFmtId="165" fontId="3" fillId="7" borderId="17" xfId="2" applyNumberFormat="1" applyFont="1" applyFill="1" applyBorder="1" applyAlignment="1" applyProtection="1">
      <alignment vertical="center" wrapText="1"/>
    </xf>
    <xf numFmtId="165" fontId="13" fillId="8" borderId="18" xfId="2" applyNumberFormat="1" applyFont="1" applyFill="1" applyBorder="1" applyAlignment="1" applyProtection="1">
      <alignment vertical="center" wrapText="1"/>
    </xf>
    <xf numFmtId="0" fontId="16" fillId="10" borderId="19" xfId="4" applyFont="1" applyFill="1" applyBorder="1" applyAlignment="1" applyProtection="1">
      <alignment horizontal="center" vertical="center" wrapText="1"/>
    </xf>
    <xf numFmtId="0" fontId="9" fillId="3" borderId="0" xfId="0" applyFont="1" applyFill="1" applyProtection="1"/>
    <xf numFmtId="0" fontId="16" fillId="11" borderId="20" xfId="4" applyFont="1" applyFill="1" applyBorder="1" applyAlignment="1" applyProtection="1">
      <alignment horizontal="center" vertical="center" wrapText="1"/>
    </xf>
    <xf numFmtId="0" fontId="16" fillId="11" borderId="21" xfId="4" applyFont="1" applyFill="1" applyBorder="1" applyAlignment="1" applyProtection="1">
      <alignment horizontal="center" vertical="center" wrapText="1"/>
    </xf>
    <xf numFmtId="0" fontId="16" fillId="11" borderId="22" xfId="4" applyFont="1" applyFill="1" applyBorder="1" applyAlignment="1" applyProtection="1">
      <alignment horizontal="center" vertical="center" wrapText="1"/>
    </xf>
    <xf numFmtId="0" fontId="16" fillId="11" borderId="23" xfId="4" applyFont="1" applyFill="1" applyBorder="1" applyAlignment="1" applyProtection="1">
      <alignment horizontal="center" vertical="center" wrapText="1"/>
    </xf>
    <xf numFmtId="0" fontId="4" fillId="12" borderId="24" xfId="3" applyFont="1" applyFill="1" applyBorder="1" applyAlignment="1" applyProtection="1">
      <alignment horizontal="center" vertical="center" wrapText="1"/>
    </xf>
    <xf numFmtId="0" fontId="16" fillId="12" borderId="25" xfId="0" applyFont="1" applyFill="1" applyBorder="1" applyAlignment="1" applyProtection="1">
      <alignment horizontal="center" vertical="center" wrapText="1"/>
    </xf>
    <xf numFmtId="0" fontId="16" fillId="12" borderId="21" xfId="0" applyFont="1" applyFill="1" applyBorder="1" applyAlignment="1" applyProtection="1">
      <alignment horizontal="center" vertical="center" wrapText="1"/>
    </xf>
    <xf numFmtId="0" fontId="16" fillId="10" borderId="26" xfId="4" applyFont="1" applyFill="1" applyBorder="1" applyAlignment="1" applyProtection="1">
      <alignment horizontal="center" vertical="center" wrapText="1"/>
    </xf>
    <xf numFmtId="0" fontId="17" fillId="3" borderId="27" xfId="0" applyFont="1" applyFill="1" applyBorder="1" applyAlignment="1" applyProtection="1">
      <alignment horizontal="left" vertical="top" wrapText="1"/>
    </xf>
    <xf numFmtId="0" fontId="17" fillId="3" borderId="4" xfId="0" applyFont="1" applyFill="1" applyBorder="1" applyAlignment="1" applyProtection="1">
      <alignment horizontal="left" vertical="top" wrapText="1"/>
    </xf>
    <xf numFmtId="0" fontId="17" fillId="3" borderId="28" xfId="0" applyFont="1" applyFill="1" applyBorder="1" applyAlignment="1" applyProtection="1">
      <alignment horizontal="left" vertical="top" wrapText="1"/>
    </xf>
    <xf numFmtId="0" fontId="17" fillId="3" borderId="29" xfId="0" applyFont="1" applyFill="1" applyBorder="1" applyAlignment="1" applyProtection="1">
      <alignment horizontal="left" vertical="top" wrapText="1"/>
    </xf>
    <xf numFmtId="0" fontId="18" fillId="3" borderId="0" xfId="0" applyFont="1" applyFill="1" applyBorder="1" applyAlignment="1" applyProtection="1">
      <alignment wrapText="1"/>
    </xf>
    <xf numFmtId="0" fontId="18" fillId="3" borderId="30" xfId="0" applyFont="1" applyFill="1" applyBorder="1" applyAlignment="1" applyProtection="1">
      <alignment horizontal="left" wrapText="1"/>
    </xf>
    <xf numFmtId="0" fontId="18" fillId="3" borderId="28" xfId="0" applyFont="1" applyFill="1" applyBorder="1" applyAlignment="1" applyProtection="1">
      <alignment horizontal="left" wrapText="1"/>
    </xf>
    <xf numFmtId="0" fontId="18" fillId="3" borderId="29" xfId="0" applyFont="1" applyFill="1" applyBorder="1" applyAlignment="1" applyProtection="1">
      <alignment horizontal="left" wrapText="1"/>
    </xf>
    <xf numFmtId="0" fontId="18" fillId="3" borderId="28" xfId="0" applyFont="1" applyFill="1" applyBorder="1" applyAlignment="1" applyProtection="1">
      <alignment horizontal="center" vertical="top" wrapText="1"/>
    </xf>
    <xf numFmtId="0" fontId="18" fillId="3" borderId="29" xfId="0" applyFont="1" applyFill="1" applyBorder="1" applyAlignment="1" applyProtection="1">
      <alignment horizontal="center" vertical="top" wrapText="1"/>
    </xf>
    <xf numFmtId="0" fontId="0" fillId="3" borderId="0" xfId="0" applyFill="1" applyBorder="1" applyProtection="1"/>
    <xf numFmtId="0" fontId="10" fillId="3" borderId="0" xfId="0" applyFont="1" applyFill="1" applyBorder="1" applyAlignment="1" applyProtection="1"/>
    <xf numFmtId="0" fontId="10" fillId="3" borderId="30" xfId="0" applyFont="1" applyFill="1" applyBorder="1" applyAlignment="1" applyProtection="1">
      <alignment horizontal="left"/>
    </xf>
    <xf numFmtId="0" fontId="10" fillId="3" borderId="29" xfId="0" applyFont="1" applyFill="1" applyBorder="1" applyAlignment="1" applyProtection="1">
      <alignment horizontal="left"/>
    </xf>
    <xf numFmtId="0" fontId="10" fillId="3" borderId="26" xfId="0" applyFont="1" applyFill="1" applyBorder="1" applyAlignment="1" applyProtection="1"/>
    <xf numFmtId="44" fontId="13" fillId="4" borderId="31" xfId="4" quotePrefix="1" applyNumberFormat="1" applyFont="1" applyFill="1" applyBorder="1" applyAlignment="1" applyProtection="1">
      <alignment horizontal="center" wrapText="1"/>
    </xf>
    <xf numFmtId="0" fontId="16" fillId="11" borderId="32" xfId="0" applyFont="1" applyFill="1" applyBorder="1" applyAlignment="1" applyProtection="1">
      <alignment horizontal="right" vertical="center" wrapText="1"/>
    </xf>
    <xf numFmtId="0" fontId="16" fillId="11" borderId="33" xfId="0" applyFont="1" applyFill="1" applyBorder="1" applyAlignment="1" applyProtection="1">
      <alignment horizontal="right" vertical="center" wrapText="1"/>
    </xf>
    <xf numFmtId="0" fontId="16" fillId="11" borderId="34" xfId="0" applyFont="1" applyFill="1" applyBorder="1" applyAlignment="1" applyProtection="1">
      <alignment horizontal="right" vertical="center" wrapText="1"/>
    </xf>
    <xf numFmtId="2" fontId="9" fillId="8" borderId="31" xfId="2" quotePrefix="1" applyNumberFormat="1" applyFont="1" applyFill="1" applyBorder="1" applyAlignment="1" applyProtection="1">
      <alignment horizontal="center" wrapText="1"/>
    </xf>
    <xf numFmtId="0" fontId="16" fillId="12" borderId="35" xfId="0" applyFont="1" applyFill="1" applyBorder="1" applyAlignment="1" applyProtection="1">
      <alignment horizontal="right" vertical="center" wrapText="1"/>
    </xf>
    <xf numFmtId="0" fontId="16" fillId="12" borderId="36" xfId="0" applyFont="1" applyFill="1" applyBorder="1" applyAlignment="1" applyProtection="1">
      <alignment horizontal="right" vertical="center" wrapText="1"/>
    </xf>
    <xf numFmtId="0" fontId="16" fillId="12" borderId="37" xfId="0" applyFont="1" applyFill="1" applyBorder="1" applyAlignment="1" applyProtection="1">
      <alignment horizontal="right" vertical="center" wrapText="1"/>
    </xf>
    <xf numFmtId="9" fontId="14" fillId="8" borderId="38" xfId="2" applyFont="1" applyFill="1" applyBorder="1" applyAlignment="1" applyProtection="1">
      <alignment horizontal="center" wrapText="1"/>
    </xf>
    <xf numFmtId="0" fontId="2" fillId="8" borderId="39" xfId="3" applyFill="1" applyBorder="1" applyAlignment="1" applyProtection="1">
      <alignment horizontal="left" vertical="center" wrapText="1"/>
    </xf>
    <xf numFmtId="0" fontId="9" fillId="8" borderId="40" xfId="0" applyFont="1" applyFill="1" applyBorder="1" applyAlignment="1" applyProtection="1">
      <alignment horizontal="left" vertical="center"/>
    </xf>
    <xf numFmtId="0" fontId="9" fillId="8" borderId="41" xfId="0" applyFont="1" applyFill="1" applyBorder="1" applyAlignment="1" applyProtection="1">
      <alignment horizontal="center" vertical="center"/>
    </xf>
    <xf numFmtId="9" fontId="14" fillId="8" borderId="42" xfId="2" applyFont="1" applyFill="1" applyBorder="1" applyAlignment="1" applyProtection="1">
      <alignment horizontal="center" wrapText="1"/>
    </xf>
    <xf numFmtId="0" fontId="2" fillId="8" borderId="15" xfId="3" applyFill="1" applyBorder="1" applyAlignment="1" applyProtection="1">
      <alignment horizontal="left" vertical="center" wrapText="1"/>
    </xf>
    <xf numFmtId="0" fontId="9" fillId="8" borderId="11" xfId="0" applyFont="1" applyFill="1" applyBorder="1" applyAlignment="1" applyProtection="1">
      <alignment horizontal="left" vertical="center"/>
    </xf>
    <xf numFmtId="0" fontId="9" fillId="8" borderId="16" xfId="0" applyFont="1" applyFill="1" applyBorder="1" applyAlignment="1" applyProtection="1">
      <alignment horizontal="center" vertical="center"/>
    </xf>
    <xf numFmtId="0" fontId="2" fillId="8" borderId="43" xfId="3" applyFill="1" applyBorder="1" applyAlignment="1" applyProtection="1">
      <alignment horizontal="left" vertical="center" wrapText="1"/>
    </xf>
    <xf numFmtId="0" fontId="9" fillId="8" borderId="22" xfId="0" applyFont="1" applyFill="1" applyBorder="1" applyAlignment="1" applyProtection="1">
      <alignment horizontal="left" vertical="center"/>
    </xf>
    <xf numFmtId="0" fontId="9" fillId="8" borderId="44" xfId="0" applyFont="1" applyFill="1" applyBorder="1" applyAlignment="1" applyProtection="1">
      <alignment horizontal="center" vertical="center"/>
    </xf>
    <xf numFmtId="0" fontId="16" fillId="12" borderId="45" xfId="0" applyFont="1" applyFill="1" applyBorder="1" applyAlignment="1" applyProtection="1">
      <alignment horizontal="center" vertical="center" wrapText="1"/>
    </xf>
    <xf numFmtId="0" fontId="4" fillId="12" borderId="46" xfId="3" applyFont="1" applyFill="1" applyBorder="1" applyAlignment="1" applyProtection="1">
      <alignment horizontal="center" vertical="center" wrapText="1"/>
    </xf>
    <xf numFmtId="0" fontId="16" fillId="12" borderId="47" xfId="0" applyFont="1" applyFill="1" applyBorder="1" applyAlignment="1" applyProtection="1">
      <alignment horizontal="center" vertical="center" wrapText="1"/>
    </xf>
    <xf numFmtId="0" fontId="16" fillId="12" borderId="48" xfId="0" applyFont="1" applyFill="1" applyBorder="1" applyAlignment="1" applyProtection="1">
      <alignment horizontal="center" vertical="center" wrapText="1"/>
    </xf>
    <xf numFmtId="0" fontId="16" fillId="12" borderId="38" xfId="0" applyFont="1" applyFill="1" applyBorder="1" applyAlignment="1" applyProtection="1">
      <alignment horizontal="center" vertical="center" wrapText="1"/>
    </xf>
    <xf numFmtId="0" fontId="18" fillId="3" borderId="30" xfId="0" applyFont="1" applyFill="1" applyBorder="1" applyAlignment="1" applyProtection="1">
      <alignment horizontal="left" vertical="top" wrapText="1"/>
    </xf>
    <xf numFmtId="0" fontId="18" fillId="3" borderId="28" xfId="0" applyFont="1" applyFill="1" applyBorder="1" applyAlignment="1" applyProtection="1">
      <alignment horizontal="left" vertical="top" wrapText="1"/>
    </xf>
    <xf numFmtId="0" fontId="18" fillId="3" borderId="29" xfId="0" applyFont="1" applyFill="1" applyBorder="1" applyAlignment="1" applyProtection="1">
      <alignment horizontal="left" vertical="top" wrapText="1"/>
    </xf>
    <xf numFmtId="0" fontId="16" fillId="12" borderId="31" xfId="0" applyFont="1" applyFill="1" applyBorder="1" applyAlignment="1" applyProtection="1">
      <alignment horizontal="center" vertical="center" wrapText="1"/>
    </xf>
    <xf numFmtId="44" fontId="13" fillId="9" borderId="49" xfId="4" applyNumberFormat="1" applyFont="1" applyFill="1" applyBorder="1" applyProtection="1">
      <protection locked="0"/>
    </xf>
    <xf numFmtId="166" fontId="2" fillId="5" borderId="50" xfId="3" applyNumberFormat="1" applyFont="1" applyFill="1" applyBorder="1"/>
    <xf numFmtId="0" fontId="9" fillId="8" borderId="40" xfId="0" applyFont="1" applyFill="1" applyBorder="1" applyAlignment="1">
      <alignment vertical="center" wrapText="1"/>
    </xf>
    <xf numFmtId="0" fontId="9" fillId="8" borderId="40" xfId="0" applyFont="1" applyFill="1" applyBorder="1" applyAlignment="1">
      <alignment horizontal="center" vertical="center"/>
    </xf>
    <xf numFmtId="0" fontId="2" fillId="5" borderId="40" xfId="3" applyFont="1" applyFill="1" applyBorder="1" applyAlignment="1">
      <alignment horizontal="left" vertical="center" wrapText="1"/>
    </xf>
    <xf numFmtId="0" fontId="9" fillId="8" borderId="40" xfId="0" applyFont="1" applyFill="1" applyBorder="1" applyAlignment="1">
      <alignment horizontal="left" vertical="center"/>
    </xf>
    <xf numFmtId="0" fontId="9" fillId="8" borderId="41" xfId="0" applyFont="1" applyFill="1" applyBorder="1" applyAlignment="1">
      <alignment horizontal="center" vertical="center"/>
    </xf>
    <xf numFmtId="166" fontId="2" fillId="5" borderId="51" xfId="3" applyNumberFormat="1" applyFont="1" applyFill="1" applyBorder="1"/>
    <xf numFmtId="0" fontId="9" fillId="8" borderId="11" xfId="0" applyFont="1" applyFill="1" applyBorder="1" applyAlignment="1">
      <alignment vertical="center" wrapText="1"/>
    </xf>
    <xf numFmtId="0" fontId="9" fillId="8" borderId="11" xfId="0" applyFont="1" applyFill="1" applyBorder="1" applyAlignment="1">
      <alignment horizontal="center" vertical="center"/>
    </xf>
    <xf numFmtId="0" fontId="2" fillId="5" borderId="11" xfId="3" applyFont="1" applyFill="1" applyBorder="1" applyAlignment="1">
      <alignment horizontal="left" vertical="center" wrapText="1"/>
    </xf>
    <xf numFmtId="0" fontId="9" fillId="8" borderId="11" xfId="0" applyFont="1" applyFill="1" applyBorder="1" applyAlignment="1">
      <alignment horizontal="left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52" xfId="0" applyFont="1" applyFill="1" applyBorder="1" applyAlignment="1">
      <alignment vertical="center" wrapText="1"/>
    </xf>
    <xf numFmtId="0" fontId="9" fillId="8" borderId="52" xfId="0" applyFont="1" applyFill="1" applyBorder="1" applyAlignment="1">
      <alignment horizontal="center" vertical="center"/>
    </xf>
    <xf numFmtId="0" fontId="2" fillId="5" borderId="52" xfId="3" applyFont="1" applyFill="1" applyBorder="1" applyAlignment="1">
      <alignment horizontal="left" vertical="center" wrapText="1"/>
    </xf>
    <xf numFmtId="0" fontId="9" fillId="8" borderId="52" xfId="0" applyFont="1" applyFill="1" applyBorder="1" applyAlignment="1">
      <alignment horizontal="left" vertical="center"/>
    </xf>
    <xf numFmtId="0" fontId="9" fillId="8" borderId="53" xfId="0" applyFont="1" applyFill="1" applyBorder="1" applyAlignment="1">
      <alignment horizontal="center" vertical="center"/>
    </xf>
    <xf numFmtId="0" fontId="4" fillId="11" borderId="6" xfId="4" applyFont="1" applyFill="1" applyBorder="1" applyAlignment="1" applyProtection="1">
      <alignment horizontal="center" vertical="center" wrapText="1"/>
    </xf>
    <xf numFmtId="0" fontId="4" fillId="12" borderId="54" xfId="3" applyFont="1" applyFill="1" applyBorder="1" applyAlignment="1">
      <alignment horizontal="center" vertical="center" wrapText="1"/>
    </xf>
    <xf numFmtId="0" fontId="16" fillId="12" borderId="55" xfId="0" applyFont="1" applyFill="1" applyBorder="1" applyAlignment="1">
      <alignment horizontal="center" vertical="center" wrapText="1"/>
    </xf>
    <xf numFmtId="0" fontId="4" fillId="12" borderId="55" xfId="3" applyFont="1" applyFill="1" applyBorder="1" applyAlignment="1">
      <alignment horizontal="center" vertical="center" wrapText="1"/>
    </xf>
    <xf numFmtId="0" fontId="16" fillId="12" borderId="56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 applyProtection="1">
      <alignment vertical="top" wrapText="1"/>
    </xf>
    <xf numFmtId="0" fontId="18" fillId="3" borderId="0" xfId="0" applyFont="1" applyFill="1" applyBorder="1" applyAlignment="1" applyProtection="1">
      <alignment vertical="top" wrapText="1"/>
    </xf>
    <xf numFmtId="0" fontId="18" fillId="3" borderId="27" xfId="0" applyFont="1" applyFill="1" applyBorder="1" applyAlignment="1" applyProtection="1">
      <alignment horizontal="left" vertical="top" wrapText="1"/>
    </xf>
    <xf numFmtId="0" fontId="18" fillId="3" borderId="4" xfId="0" applyFont="1" applyFill="1" applyBorder="1" applyAlignment="1" applyProtection="1">
      <alignment horizontal="left" vertical="top" wrapText="1"/>
    </xf>
    <xf numFmtId="0" fontId="18" fillId="3" borderId="57" xfId="0" applyFont="1" applyFill="1" applyBorder="1" applyAlignment="1" applyProtection="1">
      <alignment horizontal="left" vertical="top" wrapText="1"/>
    </xf>
    <xf numFmtId="0" fontId="18" fillId="3" borderId="30" xfId="0" applyFont="1" applyFill="1" applyBorder="1" applyAlignment="1" applyProtection="1">
      <alignment horizontal="center" vertical="top" wrapText="1"/>
    </xf>
    <xf numFmtId="0" fontId="19" fillId="3" borderId="0" xfId="0" applyFont="1" applyFill="1" applyAlignment="1" applyProtection="1">
      <alignment horizontal="right"/>
    </xf>
    <xf numFmtId="0" fontId="10" fillId="3" borderId="31" xfId="0" applyFont="1" applyFill="1" applyBorder="1" applyAlignment="1" applyProtection="1"/>
    <xf numFmtId="0" fontId="0" fillId="3" borderId="58" xfId="0" applyFill="1" applyBorder="1" applyProtection="1"/>
    <xf numFmtId="0" fontId="0" fillId="3" borderId="59" xfId="0" applyFill="1" applyBorder="1" applyProtection="1"/>
    <xf numFmtId="0" fontId="0" fillId="3" borderId="60" xfId="0" applyFill="1" applyBorder="1" applyProtection="1"/>
    <xf numFmtId="0" fontId="18" fillId="3" borderId="58" xfId="0" applyFont="1" applyFill="1" applyBorder="1" applyAlignment="1" applyProtection="1">
      <alignment vertical="top" wrapText="1"/>
    </xf>
    <xf numFmtId="0" fontId="18" fillId="3" borderId="59" xfId="0" applyFont="1" applyFill="1" applyBorder="1" applyAlignment="1" applyProtection="1">
      <alignment vertical="top" wrapText="1"/>
    </xf>
    <xf numFmtId="0" fontId="18" fillId="3" borderId="60" xfId="0" applyFont="1" applyFill="1" applyBorder="1" applyAlignment="1" applyProtection="1">
      <alignment vertical="top" wrapText="1"/>
    </xf>
    <xf numFmtId="0" fontId="18" fillId="3" borderId="61" xfId="0" applyFont="1" applyFill="1" applyBorder="1" applyAlignment="1" applyProtection="1">
      <alignment horizontal="left" vertical="top" wrapText="1"/>
    </xf>
    <xf numFmtId="0" fontId="18" fillId="3" borderId="0" xfId="0" applyFont="1" applyFill="1" applyBorder="1" applyAlignment="1" applyProtection="1">
      <alignment horizontal="left" vertical="top" wrapText="1"/>
    </xf>
    <xf numFmtId="0" fontId="0" fillId="13" borderId="62" xfId="0" applyFill="1" applyBorder="1" applyAlignment="1" applyProtection="1"/>
    <xf numFmtId="0" fontId="0" fillId="3" borderId="61" xfId="0" applyFill="1" applyBorder="1" applyProtection="1"/>
    <xf numFmtId="0" fontId="18" fillId="3" borderId="62" xfId="0" applyFont="1" applyFill="1" applyBorder="1" applyAlignment="1" applyProtection="1">
      <alignment vertical="top" wrapText="1"/>
    </xf>
    <xf numFmtId="0" fontId="18" fillId="3" borderId="63" xfId="0" applyFont="1" applyFill="1" applyBorder="1" applyAlignment="1" applyProtection="1">
      <alignment horizontal="left" vertical="top" wrapText="1"/>
    </xf>
    <xf numFmtId="44" fontId="13" fillId="4" borderId="3" xfId="4" applyNumberFormat="1" applyFont="1" applyFill="1" applyBorder="1" applyProtection="1"/>
    <xf numFmtId="0" fontId="18" fillId="3" borderId="61" xfId="0" applyFont="1" applyFill="1" applyBorder="1" applyAlignment="1" applyProtection="1">
      <alignment vertical="top" wrapText="1"/>
    </xf>
    <xf numFmtId="0" fontId="0" fillId="13" borderId="64" xfId="0" applyFill="1" applyBorder="1" applyAlignment="1" applyProtection="1">
      <alignment horizontal="center"/>
    </xf>
    <xf numFmtId="0" fontId="0" fillId="13" borderId="65" xfId="0" applyFill="1" applyBorder="1" applyAlignment="1" applyProtection="1">
      <alignment horizontal="center"/>
    </xf>
    <xf numFmtId="44" fontId="13" fillId="4" borderId="62" xfId="4" applyNumberFormat="1" applyFont="1" applyFill="1" applyBorder="1" applyProtection="1"/>
    <xf numFmtId="0" fontId="2" fillId="5" borderId="66" xfId="3" applyFont="1" applyFill="1" applyBorder="1" applyAlignment="1" applyProtection="1">
      <alignment horizontal="center" vertical="center" wrapText="1"/>
    </xf>
    <xf numFmtId="0" fontId="2" fillId="5" borderId="67" xfId="3" applyFont="1" applyFill="1" applyBorder="1" applyAlignment="1" applyProtection="1">
      <alignment horizontal="center" vertical="center" wrapText="1"/>
    </xf>
    <xf numFmtId="44" fontId="13" fillId="9" borderId="62" xfId="4" applyNumberFormat="1" applyFont="1" applyFill="1" applyBorder="1" applyProtection="1"/>
    <xf numFmtId="0" fontId="2" fillId="5" borderId="68" xfId="3" applyFont="1" applyFill="1" applyBorder="1" applyAlignment="1" applyProtection="1">
      <alignment horizontal="center" vertical="center" wrapText="1"/>
    </xf>
    <xf numFmtId="0" fontId="2" fillId="5" borderId="69" xfId="3" applyFont="1" applyFill="1" applyBorder="1" applyAlignment="1" applyProtection="1">
      <alignment horizontal="center" vertical="center" wrapText="1"/>
    </xf>
    <xf numFmtId="0" fontId="18" fillId="3" borderId="70" xfId="0" applyFont="1" applyFill="1" applyBorder="1" applyAlignment="1" applyProtection="1">
      <alignment horizontal="center" vertical="top" wrapText="1"/>
    </xf>
    <xf numFmtId="0" fontId="18" fillId="3" borderId="71" xfId="0" applyFont="1" applyFill="1" applyBorder="1" applyAlignment="1" applyProtection="1">
      <alignment horizontal="center" vertical="top" wrapText="1"/>
    </xf>
    <xf numFmtId="0" fontId="18" fillId="3" borderId="72" xfId="0" applyFont="1" applyFill="1" applyBorder="1" applyAlignment="1" applyProtection="1">
      <alignment horizontal="center" vertical="top" wrapText="1"/>
    </xf>
    <xf numFmtId="0" fontId="20" fillId="3" borderId="73" xfId="0" applyFont="1" applyFill="1" applyBorder="1" applyAlignment="1" applyProtection="1">
      <alignment horizontal="left" vertical="center" wrapText="1"/>
    </xf>
    <xf numFmtId="0" fontId="9" fillId="3" borderId="74" xfId="0" applyFont="1" applyFill="1" applyBorder="1" applyAlignment="1" applyProtection="1">
      <alignment horizontal="left"/>
    </xf>
    <xf numFmtId="0" fontId="9" fillId="3" borderId="75" xfId="0" applyFont="1" applyFill="1" applyBorder="1" applyAlignment="1" applyProtection="1">
      <alignment horizontal="left"/>
    </xf>
    <xf numFmtId="0" fontId="9" fillId="8" borderId="75" xfId="0" applyFont="1" applyFill="1" applyBorder="1" applyAlignment="1" applyProtection="1">
      <alignment horizontal="left" vertical="center"/>
    </xf>
    <xf numFmtId="0" fontId="9" fillId="8" borderId="76" xfId="0" applyFont="1" applyFill="1" applyBorder="1" applyAlignment="1" applyProtection="1">
      <alignment horizontal="left" vertical="center"/>
    </xf>
    <xf numFmtId="0" fontId="9" fillId="3" borderId="77" xfId="0" applyFont="1" applyFill="1" applyBorder="1" applyAlignment="1" applyProtection="1">
      <alignment horizontal="left" vertical="center"/>
    </xf>
    <xf numFmtId="0" fontId="9" fillId="3" borderId="78" xfId="0" applyFont="1" applyFill="1" applyBorder="1" applyAlignment="1" applyProtection="1">
      <alignment horizontal="left"/>
    </xf>
    <xf numFmtId="0" fontId="9" fillId="3" borderId="77" xfId="0" applyFont="1" applyFill="1" applyBorder="1" applyAlignment="1" applyProtection="1">
      <alignment horizontal="left"/>
    </xf>
    <xf numFmtId="0" fontId="9" fillId="8" borderId="77" xfId="0" applyFont="1" applyFill="1" applyBorder="1" applyAlignment="1" applyProtection="1">
      <alignment horizontal="left" vertical="center"/>
    </xf>
    <xf numFmtId="0" fontId="9" fillId="8" borderId="79" xfId="0" applyFont="1" applyFill="1" applyBorder="1" applyAlignment="1" applyProtection="1">
      <alignment horizontal="left" vertical="center"/>
    </xf>
    <xf numFmtId="0" fontId="9" fillId="0" borderId="77" xfId="0" applyFont="1" applyBorder="1" applyAlignment="1" applyProtection="1">
      <alignment horizontal="left" vertical="center"/>
    </xf>
    <xf numFmtId="164" fontId="9" fillId="0" borderId="77" xfId="1" applyNumberFormat="1" applyFont="1" applyBorder="1" applyAlignment="1" applyProtection="1">
      <alignment horizontal="left" vertical="center"/>
    </xf>
    <xf numFmtId="0" fontId="9" fillId="3" borderId="80" xfId="0" applyFont="1" applyFill="1" applyBorder="1" applyAlignment="1" applyProtection="1">
      <alignment horizontal="left" vertical="center"/>
    </xf>
    <xf numFmtId="0" fontId="9" fillId="8" borderId="80" xfId="0" applyFont="1" applyFill="1" applyBorder="1" applyAlignment="1" applyProtection="1">
      <alignment horizontal="left" vertical="center"/>
    </xf>
    <xf numFmtId="0" fontId="9" fillId="8" borderId="81" xfId="0" applyFont="1" applyFill="1" applyBorder="1" applyAlignment="1" applyProtection="1">
      <alignment horizontal="left" vertical="center"/>
    </xf>
    <xf numFmtId="0" fontId="16" fillId="12" borderId="82" xfId="0" applyFont="1" applyFill="1" applyBorder="1" applyAlignment="1" applyProtection="1">
      <alignment horizontal="center"/>
    </xf>
    <xf numFmtId="0" fontId="16" fillId="12" borderId="80" xfId="0" applyFont="1" applyFill="1" applyBorder="1" applyAlignment="1" applyProtection="1">
      <alignment horizontal="center"/>
    </xf>
    <xf numFmtId="0" fontId="16" fillId="12" borderId="81" xfId="0" applyFont="1" applyFill="1" applyBorder="1" applyAlignment="1" applyProtection="1">
      <alignment horizontal="center"/>
    </xf>
    <xf numFmtId="0" fontId="16" fillId="12" borderId="30" xfId="0" applyFont="1" applyFill="1" applyBorder="1" applyAlignment="1" applyProtection="1">
      <alignment horizontal="center"/>
    </xf>
    <xf numFmtId="0" fontId="16" fillId="12" borderId="28" xfId="0" applyFont="1" applyFill="1" applyBorder="1" applyAlignment="1" applyProtection="1">
      <alignment horizontal="center"/>
    </xf>
    <xf numFmtId="0" fontId="16" fillId="12" borderId="29" xfId="0" applyFont="1" applyFill="1" applyBorder="1" applyAlignment="1" applyProtection="1">
      <alignment horizontal="center"/>
    </xf>
    <xf numFmtId="0" fontId="18" fillId="3" borderId="83" xfId="0" applyFont="1" applyFill="1" applyBorder="1" applyAlignment="1" applyProtection="1">
      <alignment horizontal="left" vertical="top" wrapText="1"/>
    </xf>
    <xf numFmtId="0" fontId="18" fillId="3" borderId="36" xfId="0" applyFont="1" applyFill="1" applyBorder="1" applyAlignment="1" applyProtection="1">
      <alignment horizontal="left" vertical="top" wrapText="1"/>
    </xf>
    <xf numFmtId="0" fontId="18" fillId="3" borderId="37" xfId="0" applyFont="1" applyFill="1" applyBorder="1" applyAlignment="1" applyProtection="1">
      <alignment horizontal="left" vertical="top" wrapText="1"/>
    </xf>
    <xf numFmtId="0" fontId="21" fillId="5" borderId="84" xfId="3" applyFont="1" applyFill="1" applyBorder="1" applyAlignment="1" applyProtection="1">
      <alignment horizontal="center"/>
    </xf>
    <xf numFmtId="0" fontId="21" fillId="5" borderId="85" xfId="3" applyFont="1" applyFill="1" applyBorder="1" applyAlignment="1" applyProtection="1">
      <alignment horizontal="center"/>
    </xf>
    <xf numFmtId="0" fontId="19" fillId="3" borderId="86" xfId="0" applyFont="1" applyFill="1" applyBorder="1" applyAlignment="1" applyProtection="1">
      <alignment horizontal="right"/>
    </xf>
    <xf numFmtId="0" fontId="19" fillId="3" borderId="0" xfId="0" applyFont="1" applyFill="1" applyAlignment="1" applyProtection="1">
      <alignment horizontal="right"/>
    </xf>
    <xf numFmtId="0" fontId="10" fillId="3" borderId="32" xfId="0" applyFont="1" applyFill="1" applyBorder="1" applyAlignment="1" applyProtection="1">
      <alignment horizontal="left"/>
    </xf>
    <xf numFmtId="0" fontId="10" fillId="3" borderId="87" xfId="0" applyFont="1" applyFill="1" applyBorder="1" applyAlignment="1" applyProtection="1">
      <alignment horizontal="left"/>
    </xf>
    <xf numFmtId="0" fontId="0" fillId="3" borderId="0" xfId="0" applyFill="1" applyAlignment="1" applyProtection="1"/>
    <xf numFmtId="0" fontId="22" fillId="3" borderId="0" xfId="0" applyFont="1" applyFill="1" applyAlignment="1" applyProtection="1"/>
    <xf numFmtId="0" fontId="22" fillId="3" borderId="0" xfId="0" applyFont="1" applyFill="1" applyAlignment="1" applyProtection="1">
      <alignment horizontal="center"/>
    </xf>
  </cellXfs>
  <cellStyles count="5">
    <cellStyle name="Calcolo" xfId="4" builtinId="22"/>
    <cellStyle name="Normale" xfId="0" builtinId="0"/>
    <cellStyle name="Output" xfId="3" builtinId="21"/>
    <cellStyle name="Percentuale" xfId="2" builtinId="5"/>
    <cellStyle name="Valuta" xfId="1" builtinId="4"/>
  </cellStyles>
  <dxfs count="179"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fgColor auto="1"/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  <border>
        <vertical/>
        <horizontal/>
      </border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 tint="-0.24994659260841701"/>
      </font>
      <fill>
        <patternFill>
          <bgColor theme="0" tint="-0.34998626667073579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 tint="-0.24994659260841701"/>
      </font>
      <fill>
        <patternFill>
          <bgColor theme="0" tint="-0.3499862666707357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numFmt numFmtId="166" formatCode="_-* #,##0.00\ [$€-410]_-;\-* #,##0.00\ [$€-410]_-;_-* &quot;-&quot;??\ [$€-410]_-;_-@_-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theme="6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numFmt numFmtId="165" formatCode="0.000000%"/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00000%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scheme val="none"/>
      </font>
      <numFmt numFmtId="165" formatCode="0.000000%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-* #,##0.00\ [$€-410]_-;\-* #,##0.00\ [$€-410]_-;_-* &quot;-&quot;??\ [$€-410]_-;_-@_-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-* #,##0.00\ [$€-410]_-;\-* #,##0.00\ [$€-410]_-;_-* &quot;-&quot;??\ [$€-410]_-;_-@_-"/>
      <fill>
        <patternFill patternType="solid">
          <fgColor indexed="64"/>
          <bgColor theme="9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numFmt numFmtId="166" formatCode="_-* #,##0.00\ [$€-410]_-;\-* #,##0.00\ [$€-410]_-;_-* &quot;-&quot;??\ [$€-410]_-;_-@_-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(&quot;€&quot;* #,##0.00_);_(&quot;€&quot;* \(#,##0.00\);_(&quot;€&quot;* &quot;-&quot;??_);_(@_)"/>
      <fill>
        <patternFill patternType="solid">
          <fgColor indexed="64"/>
          <bgColor theme="9" tint="0.79998168889431442"/>
        </patternFill>
      </fill>
      <border diagonalUp="0" diagonalDown="0">
        <left/>
        <right/>
        <top style="thin">
          <color rgb="FF7F7F7F"/>
        </top>
        <bottom style="thin">
          <color rgb="FF7F7F7F"/>
        </bottom>
      </border>
      <protection locked="0" hidden="0"/>
    </dxf>
    <dxf>
      <border outline="0"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E2EFDA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sz val="10"/>
        <name val="Calibri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sz val="10"/>
        <name val="Calibri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sz val="10"/>
        <name val="Calibri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sz val="10"/>
        <name val="Calibri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sz val="10"/>
        <name val="Calibri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sz val="10"/>
        <name val="Calibri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sz val="10"/>
        <name val="Calibri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sz val="10"/>
        <name val="Calibri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sz val="10"/>
        <name val="Calibri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sz val="10"/>
        <name val="Calibri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sz val="10"/>
        <name val="Calibri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sz val="10"/>
        <name val="Calibri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sz val="10"/>
        <name val="Calibri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sz val="10"/>
        <name val="Calibri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sz val="10"/>
        <name val="Calibri"/>
        <scheme val="none"/>
      </font>
      <numFmt numFmtId="13" formatCode="0%"/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</border>
      <protection locked="1" hidden="0"/>
    </dxf>
    <dxf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sz val="10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sz val="10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bottom style="medium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sz val="10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font>
        <strike val="0"/>
        <outline val="0"/>
        <shadow val="0"/>
        <u val="none"/>
        <sz val="10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numFmt numFmtId="166" formatCode="_-* #,##0.00\ [$€-410]_-;\-* #,##0.00\ [$€-410]_-;_-* &quot;-&quot;??\ [$€-410]_-;_-@_-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0.00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\ [$€-410]_-;\-* #,##0.00\ [$€-410]_-;_-* &quot;-&quot;??\ [$€-410]_-;_-@_-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sz val="10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sz val="10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0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sz val="10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sz val="10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bottom style="thin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sz val="10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font>
        <strike val="0"/>
        <outline val="0"/>
        <shadow val="0"/>
        <u val="none"/>
        <sz val="10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7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111121</xdr:rowOff>
    </xdr:from>
    <xdr:to>
      <xdr:col>1</xdr:col>
      <xdr:colOff>631826</xdr:colOff>
      <xdr:row>3</xdr:row>
      <xdr:rowOff>98421</xdr:rowOff>
    </xdr:to>
    <xdr:pic>
      <xdr:nvPicPr>
        <xdr:cNvPr id="2" name="Picture 2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111121"/>
          <a:ext cx="584201" cy="5588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1" name="tabServiziBDA11" displayName="tabServiziBDA11" ref="B88:K114" headerRowDxfId="178" dataDxfId="177" totalsRowDxfId="176" headerRowBorderDxfId="174" tableBorderDxfId="175">
  <tableColumns count="10">
    <tableColumn id="1" name="#" totalsRowLabel="Totale" dataDxfId="173"/>
    <tableColumn id="2" name="Codice SV" dataDxfId="172"/>
    <tableColumn id="3" name="Servizio" dataDxfId="171" dataCellStyle="Output"/>
    <tableColumn id="5" name="Richiesto in AS" dataDxfId="170"/>
    <tableColumn id="6" name="Codice Tariffa" dataDxfId="168" totalsRowDxfId="169"/>
    <tableColumn id="7" name="Metrica" dataDxfId="167"/>
    <tableColumn id="8" name="Tariffa unitaria BDA_x000a_(Peggiore Tariffa Fase 1)" dataDxfId="166"/>
    <tableColumn id="9" name="Quantità" dataDxfId="165"/>
    <tableColumn id="12" name="peso" dataDxfId="164" dataCellStyle="Percentuale"/>
    <tableColumn id="10" name="Valore BDA" totalsRowFunction="sum" dataDxfId="163" dataCellStyle="Output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tabConsumoBDA12" displayName="tabConsumoBDA12" ref="B56:S81" headerRowDxfId="162" dataDxfId="161" totalsRowDxfId="160" headerRowBorderDxfId="158" tableBorderDxfId="159">
  <tableColumns count="18">
    <tableColumn id="1" name="#" totalsRowLabel="Totale" dataDxfId="157"/>
    <tableColumn id="2" name="Codice FP" dataDxfId="156"/>
    <tableColumn id="3" name="Figura Professionale" dataDxfId="155" dataCellStyle="Output"/>
    <tableColumn id="4" name="A2" dataDxfId="154"/>
    <tableColumn id="5" name="A3" dataDxfId="153" dataCellStyle="Percentuale"/>
    <tableColumn id="6" name="A4" dataDxfId="152" dataCellStyle="Percentuale"/>
    <tableColumn id="7" name="A5" dataDxfId="151" dataCellStyle="Percentuale"/>
    <tableColumn id="8" name="A6" dataDxfId="150" dataCellStyle="Percentuale"/>
    <tableColumn id="9" name="B1" dataDxfId="149" dataCellStyle="Percentuale"/>
    <tableColumn id="10" name="B2" dataDxfId="148" dataCellStyle="Percentuale"/>
    <tableColumn id="11" name="C2" dataDxfId="147" dataCellStyle="Percentuale"/>
    <tableColumn id="12" name="D" dataDxfId="146" dataCellStyle="Percentuale"/>
    <tableColumn id="13" name="E" dataDxfId="145" dataCellStyle="Percentuale"/>
    <tableColumn id="14" name="M1" dataDxfId="144" dataCellStyle="Percentuale"/>
    <tableColumn id="15" name="M2" dataDxfId="143" dataCellStyle="Percentuale"/>
    <tableColumn id="16" name="M3" dataDxfId="142" dataCellStyle="Percentuale"/>
    <tableColumn id="17" name="M4" dataDxfId="141" dataCellStyle="Percentuale"/>
    <tableColumn id="18" name="M5" dataDxfId="140" dataCellStyle="Percentuale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3" name="tabFigureOfferta13" displayName="tabFigureOfferta13" ref="J26:J51" totalsRowShown="0" headerRowDxfId="139" dataDxfId="138" headerRowBorderDxfId="136" tableBorderDxfId="137" headerRowCellStyle="Calcolo" dataCellStyle="Calcolo">
  <tableColumns count="1">
    <tableColumn id="1" name="Prezzo unitario Offerto" dataDxfId="135" dataCellStyle="Calcolo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id="4" name="tabServiziOfferta14" displayName="tabServiziOfferta14" ref="M88:O114" totalsRowShown="0" headerRowDxfId="134" dataDxfId="133" headerRowBorderDxfId="131" tableBorderDxfId="132" totalsRowBorderDxfId="130" headerRowCellStyle="Calcolo">
  <tableColumns count="3">
    <tableColumn id="1" name="Tariffa unitaria offerta (a corpo)" dataDxfId="129" dataCellStyle="Calcolo"/>
    <tableColumn id="2" name="Tariffa unitaria offerta (a consumo)" dataDxfId="128" dataCellStyle="Calcolo">
      <calculatedColumnFormula>IFERROR(IF(FIND("CONSUMO",tabServiziBDA11[[#This Row],[Richiesto in AS]]),HLOOKUP(tabServiziBDA11[[#This Row],['#]],$E$56:$S$83,26,FALSE),""),"")</calculatedColumnFormula>
    </tableColumn>
    <tableColumn id="3" name="Valore Offerto" dataDxfId="127" dataCellStyle="Calcolo">
      <calculatedColumnFormula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calculatedColumn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5" name="tabServiziRibasso15" displayName="tabServiziRibasso15" ref="Q88:R114" totalsRowShown="0" headerRowDxfId="126" dataDxfId="125" headerRowBorderDxfId="123" tableBorderDxfId="124" totalsRowBorderDxfId="122" headerRowCellStyle="Calcolo" dataCellStyle="Percentuale">
  <tableColumns count="2">
    <tableColumn id="1" name="Ribasso %" dataDxfId="121" dataCellStyle="Percentuale">
      <calculatedColumnFormula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calculatedColumnFormula>
    </tableColumn>
    <tableColumn id="2" name="Ribasso pesato %" dataDxfId="120" dataCellStyle="Percentuale">
      <calculatedColumnFormula>IF(tabServiziBDA11[[#This Row],[Richiesto in AS]]&lt;&gt;"NO",IFERROR(TRUNC(tabServiziRibasso15[[#This Row],[Ribasso %]]*tabServiziBDA11[[#This Row],[peso]],6),""),"")</calculatedColumnFormula>
    </tableColumn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id="6" name="tabFigureBDA16" displayName="tabFigureBDA16" ref="B26:H51" totalsRowShown="0" headerRowDxfId="119" headerRowBorderDxfId="117" tableBorderDxfId="118">
  <tableColumns count="7">
    <tableColumn id="1" name="#" dataDxfId="116"/>
    <tableColumn id="2" name="Codice FP" dataDxfId="115"/>
    <tableColumn id="3" name="Figura Professionale" dataDxfId="114" dataCellStyle="Output"/>
    <tableColumn id="4" name="Richiesto a consumo" dataDxfId="113"/>
    <tableColumn id="5" name="Codice Tariffa" dataDxfId="112"/>
    <tableColumn id="6" name="Metrica" dataDxfId="111"/>
    <tableColumn id="7" name="Base d'asta AS _x000a_(Peggior tariffa fase 1)" dataDxfId="110" dataCellStyle="Output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2:AC118"/>
  <sheetViews>
    <sheetView tabSelected="1" zoomScale="80" zoomScaleNormal="80" workbookViewId="0">
      <selection activeCell="J27" sqref="J27"/>
    </sheetView>
  </sheetViews>
  <sheetFormatPr defaultColWidth="8.7109375" defaultRowHeight="15" x14ac:dyDescent="0.25"/>
  <cols>
    <col min="1" max="1" width="6.5703125" style="1" customWidth="1"/>
    <col min="2" max="3" width="10.140625" style="1" customWidth="1"/>
    <col min="4" max="4" width="54.140625" style="1" customWidth="1"/>
    <col min="5" max="5" width="13.42578125" style="1" bestFit="1" customWidth="1"/>
    <col min="6" max="6" width="10.5703125" style="1" bestFit="1" customWidth="1"/>
    <col min="7" max="7" width="16.28515625" style="1" customWidth="1"/>
    <col min="8" max="8" width="21.7109375" style="1" customWidth="1"/>
    <col min="9" max="9" width="12.140625" style="1" customWidth="1"/>
    <col min="10" max="10" width="17" style="1" customWidth="1"/>
    <col min="11" max="11" width="18.28515625" style="1" bestFit="1" customWidth="1"/>
    <col min="12" max="12" width="15.7109375" style="1" bestFit="1" customWidth="1"/>
    <col min="13" max="13" width="15.140625" style="1" customWidth="1"/>
    <col min="14" max="14" width="18.85546875" style="1" customWidth="1"/>
    <col min="15" max="15" width="17.42578125" style="1" customWidth="1"/>
    <col min="16" max="16" width="16.140625" style="1" bestFit="1" customWidth="1"/>
    <col min="17" max="18" width="18.140625" style="1" customWidth="1"/>
    <col min="19" max="19" width="15.42578125" style="1" bestFit="1" customWidth="1"/>
    <col min="20" max="29" width="16.5703125" style="1" customWidth="1"/>
    <col min="30" max="16384" width="8.7109375" style="1"/>
  </cols>
  <sheetData>
    <row r="2" spans="1:13" ht="18.75" x14ac:dyDescent="0.3">
      <c r="C2" s="183" t="s">
        <v>257</v>
      </c>
      <c r="D2" s="183"/>
      <c r="E2" s="183"/>
      <c r="F2" s="183"/>
      <c r="G2" s="183"/>
      <c r="H2" s="183"/>
      <c r="I2" s="183"/>
      <c r="J2" s="183"/>
      <c r="K2" s="183"/>
      <c r="L2" s="183"/>
      <c r="M2" s="182"/>
    </row>
    <row r="3" spans="1:13" x14ac:dyDescent="0.25">
      <c r="C3" s="2" t="s">
        <v>256</v>
      </c>
      <c r="D3" s="2"/>
      <c r="E3" s="2"/>
      <c r="F3" s="2"/>
      <c r="G3" s="2"/>
      <c r="H3" s="2"/>
      <c r="I3" s="2"/>
      <c r="J3" s="2"/>
      <c r="K3" s="2"/>
      <c r="L3" s="2"/>
      <c r="M3" s="181"/>
    </row>
    <row r="5" spans="1:13" ht="15.75" thickBot="1" x14ac:dyDescent="0.3">
      <c r="A5" s="62"/>
      <c r="B5" s="62"/>
      <c r="C5" s="62"/>
      <c r="D5" s="62"/>
      <c r="E5" s="62"/>
      <c r="F5" s="62"/>
      <c r="G5" s="62"/>
    </row>
    <row r="6" spans="1:13" ht="15.75" thickBot="1" x14ac:dyDescent="0.3">
      <c r="A6" s="63"/>
      <c r="B6" s="66" t="s">
        <v>255</v>
      </c>
      <c r="C6" s="180" t="s">
        <v>254</v>
      </c>
      <c r="D6" s="179"/>
      <c r="E6" s="63"/>
      <c r="F6" s="63"/>
      <c r="G6" s="178" t="s">
        <v>253</v>
      </c>
      <c r="H6" s="178"/>
      <c r="I6" s="177"/>
      <c r="J6" s="176" t="s">
        <v>252</v>
      </c>
      <c r="K6" s="175"/>
    </row>
    <row r="7" spans="1:13" ht="45" customHeight="1" thickBot="1" x14ac:dyDescent="0.3">
      <c r="A7" s="119"/>
      <c r="B7" s="174" t="s">
        <v>251</v>
      </c>
      <c r="C7" s="173"/>
      <c r="D7" s="173"/>
      <c r="E7" s="172"/>
      <c r="F7" s="63"/>
    </row>
    <row r="8" spans="1:13" ht="15" customHeight="1" thickBot="1" x14ac:dyDescent="0.3">
      <c r="A8" s="119"/>
      <c r="B8" s="171" t="s">
        <v>250</v>
      </c>
      <c r="C8" s="170"/>
      <c r="D8" s="169"/>
      <c r="E8" s="168" t="s">
        <v>249</v>
      </c>
      <c r="F8" s="167"/>
      <c r="G8" s="167"/>
      <c r="H8" s="167"/>
      <c r="I8" s="167"/>
      <c r="J8" s="166"/>
    </row>
    <row r="9" spans="1:13" ht="15" customHeight="1" x14ac:dyDescent="0.25">
      <c r="A9" s="119"/>
      <c r="B9" s="165" t="s">
        <v>248</v>
      </c>
      <c r="C9" s="164"/>
      <c r="D9" s="163" t="s">
        <v>247</v>
      </c>
      <c r="E9" s="160" t="s">
        <v>246</v>
      </c>
      <c r="F9" s="159"/>
      <c r="G9" s="158" t="s">
        <v>1</v>
      </c>
      <c r="H9" s="158"/>
      <c r="I9" s="158"/>
      <c r="J9" s="157"/>
    </row>
    <row r="10" spans="1:13" ht="15" customHeight="1" x14ac:dyDescent="0.25">
      <c r="A10" s="119"/>
      <c r="B10" s="160" t="s">
        <v>245</v>
      </c>
      <c r="C10" s="159"/>
      <c r="D10" s="162">
        <v>20000000</v>
      </c>
      <c r="E10" s="160" t="s">
        <v>244</v>
      </c>
      <c r="F10" s="159"/>
      <c r="G10" s="158" t="s">
        <v>1</v>
      </c>
      <c r="H10" s="158"/>
      <c r="I10" s="158"/>
      <c r="J10" s="157"/>
    </row>
    <row r="11" spans="1:13" ht="15" customHeight="1" x14ac:dyDescent="0.25">
      <c r="A11" s="119"/>
      <c r="B11" s="160" t="s">
        <v>243</v>
      </c>
      <c r="C11" s="159"/>
      <c r="D11" s="161">
        <v>36</v>
      </c>
      <c r="E11" s="160" t="s">
        <v>242</v>
      </c>
      <c r="F11" s="159"/>
      <c r="G11" s="158" t="s">
        <v>1</v>
      </c>
      <c r="H11" s="158"/>
      <c r="I11" s="158"/>
      <c r="J11" s="157"/>
    </row>
    <row r="12" spans="1:13" ht="15" customHeight="1" x14ac:dyDescent="0.25">
      <c r="A12" s="119"/>
      <c r="B12" s="160" t="s">
        <v>241</v>
      </c>
      <c r="C12" s="159"/>
      <c r="D12" s="156" t="s">
        <v>240</v>
      </c>
      <c r="E12" s="160" t="s">
        <v>239</v>
      </c>
      <c r="F12" s="159"/>
      <c r="G12" s="158" t="s">
        <v>1</v>
      </c>
      <c r="H12" s="158"/>
      <c r="I12" s="158"/>
      <c r="J12" s="157"/>
    </row>
    <row r="13" spans="1:13" ht="15" customHeight="1" x14ac:dyDescent="0.25">
      <c r="A13" s="119"/>
      <c r="B13" s="160" t="s">
        <v>238</v>
      </c>
      <c r="C13" s="159"/>
      <c r="D13" s="156" t="s">
        <v>237</v>
      </c>
      <c r="E13" s="160" t="s">
        <v>236</v>
      </c>
      <c r="F13" s="159"/>
      <c r="G13" s="158" t="s">
        <v>1</v>
      </c>
      <c r="H13" s="158"/>
      <c r="I13" s="158"/>
      <c r="J13" s="157"/>
    </row>
    <row r="14" spans="1:13" ht="15" customHeight="1" x14ac:dyDescent="0.25">
      <c r="A14" s="119"/>
      <c r="B14" s="160" t="s">
        <v>235</v>
      </c>
      <c r="C14" s="159"/>
      <c r="D14" s="156" t="s">
        <v>234</v>
      </c>
      <c r="E14" s="160" t="s">
        <v>232</v>
      </c>
      <c r="F14" s="159"/>
      <c r="G14" s="158" t="s">
        <v>1</v>
      </c>
      <c r="H14" s="158"/>
      <c r="I14" s="158"/>
      <c r="J14" s="157"/>
    </row>
    <row r="15" spans="1:13" ht="15" customHeight="1" thickBot="1" x14ac:dyDescent="0.3">
      <c r="A15" s="119"/>
      <c r="B15" s="155" t="s">
        <v>233</v>
      </c>
      <c r="C15" s="154"/>
      <c r="D15" s="156">
        <v>4</v>
      </c>
      <c r="E15" s="155" t="s">
        <v>232</v>
      </c>
      <c r="F15" s="154"/>
      <c r="G15" s="153" t="s">
        <v>1</v>
      </c>
      <c r="H15" s="153"/>
      <c r="I15" s="153"/>
      <c r="J15" s="152"/>
    </row>
    <row r="16" spans="1:13" ht="15" customHeight="1" x14ac:dyDescent="0.25">
      <c r="A16" s="119"/>
      <c r="B16" s="151"/>
      <c r="C16" s="151"/>
      <c r="D16" s="151"/>
    </row>
    <row r="17" spans="1:21" ht="15" customHeight="1" x14ac:dyDescent="0.25">
      <c r="A17" s="119"/>
      <c r="B17" s="150" t="s">
        <v>231</v>
      </c>
      <c r="C17" s="149"/>
      <c r="D17" s="148"/>
      <c r="H17" s="150" t="s">
        <v>230</v>
      </c>
      <c r="I17" s="149"/>
      <c r="J17" s="149"/>
      <c r="K17" s="148"/>
    </row>
    <row r="18" spans="1:21" ht="15" customHeight="1" thickBot="1" x14ac:dyDescent="0.3">
      <c r="A18" s="119"/>
      <c r="B18" s="147"/>
      <c r="C18" s="146"/>
      <c r="D18" s="139" t="s">
        <v>229</v>
      </c>
      <c r="H18" s="145"/>
      <c r="I18" s="133" t="s">
        <v>228</v>
      </c>
      <c r="J18" s="133"/>
      <c r="K18" s="132"/>
    </row>
    <row r="19" spans="1:21" ht="15" customHeight="1" thickBot="1" x14ac:dyDescent="0.3">
      <c r="A19" s="119"/>
      <c r="B19" s="144"/>
      <c r="C19" s="143"/>
      <c r="D19" s="139" t="s">
        <v>227</v>
      </c>
      <c r="H19" s="142"/>
      <c r="I19" s="133" t="s">
        <v>226</v>
      </c>
      <c r="J19" s="133"/>
      <c r="K19" s="132"/>
    </row>
    <row r="20" spans="1:21" ht="15" customHeight="1" thickBot="1" x14ac:dyDescent="0.3">
      <c r="A20" s="119"/>
      <c r="B20" s="141"/>
      <c r="C20" s="140"/>
      <c r="D20" s="139" t="s">
        <v>225</v>
      </c>
      <c r="H20" s="138"/>
      <c r="I20" s="137" t="s">
        <v>3</v>
      </c>
      <c r="J20" s="133"/>
      <c r="K20" s="132"/>
    </row>
    <row r="21" spans="1:21" ht="15" customHeight="1" x14ac:dyDescent="0.25">
      <c r="A21" s="119"/>
      <c r="B21" s="136"/>
      <c r="D21" s="135"/>
      <c r="E21" s="119"/>
      <c r="H21" s="134"/>
      <c r="I21" s="133" t="s">
        <v>225</v>
      </c>
      <c r="J21" s="133"/>
      <c r="K21" s="132"/>
    </row>
    <row r="22" spans="1:21" ht="15" customHeight="1" x14ac:dyDescent="0.25">
      <c r="A22" s="119"/>
      <c r="B22" s="131"/>
      <c r="C22" s="130"/>
      <c r="D22" s="129"/>
      <c r="E22" s="119"/>
      <c r="F22" s="119"/>
      <c r="G22" s="119"/>
      <c r="H22" s="128"/>
      <c r="I22" s="127"/>
      <c r="J22" s="127"/>
      <c r="K22" s="126"/>
    </row>
    <row r="23" spans="1:21" ht="15" customHeight="1" thickBot="1" x14ac:dyDescent="0.3">
      <c r="A23" s="119"/>
      <c r="B23" s="119"/>
      <c r="C23" s="119"/>
      <c r="D23" s="119"/>
      <c r="E23" s="119"/>
      <c r="F23" s="119"/>
      <c r="G23" s="119"/>
    </row>
    <row r="24" spans="1:21" ht="15" customHeight="1" thickBot="1" x14ac:dyDescent="0.3">
      <c r="B24" s="125" t="s">
        <v>224</v>
      </c>
      <c r="C24" s="65" t="s">
        <v>223</v>
      </c>
      <c r="D24" s="64"/>
      <c r="E24" s="119"/>
      <c r="F24" s="119"/>
      <c r="G24" s="119"/>
      <c r="H24" s="124"/>
      <c r="I24" s="124"/>
      <c r="L24" s="61" t="s">
        <v>105</v>
      </c>
      <c r="M24" s="60"/>
      <c r="N24" s="60"/>
      <c r="O24" s="60"/>
      <c r="P24" s="60"/>
      <c r="Q24" s="60"/>
      <c r="R24" s="60"/>
      <c r="S24" s="60"/>
      <c r="T24" s="60"/>
      <c r="U24" s="123"/>
    </row>
    <row r="25" spans="1:21" ht="30.6" customHeight="1" thickBot="1" x14ac:dyDescent="0.3">
      <c r="B25" s="122" t="s">
        <v>222</v>
      </c>
      <c r="C25" s="121"/>
      <c r="D25" s="121"/>
      <c r="E25" s="120"/>
      <c r="F25" s="119"/>
      <c r="G25" s="119"/>
      <c r="J25" s="118" t="s">
        <v>221</v>
      </c>
      <c r="L25" s="51">
        <v>1</v>
      </c>
      <c r="M25" s="51">
        <v>2</v>
      </c>
      <c r="N25" s="51">
        <v>3</v>
      </c>
      <c r="O25" s="51">
        <v>4</v>
      </c>
      <c r="P25" s="51">
        <v>5</v>
      </c>
      <c r="Q25" s="51">
        <v>6</v>
      </c>
      <c r="R25" s="51">
        <v>7</v>
      </c>
      <c r="S25" s="51">
        <v>8</v>
      </c>
      <c r="T25" s="51">
        <v>9</v>
      </c>
      <c r="U25" s="51">
        <v>10</v>
      </c>
    </row>
    <row r="26" spans="1:21" ht="29.1" customHeight="1" thickBot="1" x14ac:dyDescent="0.3">
      <c r="B26" s="117" t="s">
        <v>102</v>
      </c>
      <c r="C26" s="115" t="s">
        <v>186</v>
      </c>
      <c r="D26" s="116" t="s">
        <v>185</v>
      </c>
      <c r="E26" s="115" t="s">
        <v>220</v>
      </c>
      <c r="F26" s="115" t="s">
        <v>98</v>
      </c>
      <c r="G26" s="115" t="s">
        <v>97</v>
      </c>
      <c r="H26" s="114" t="s">
        <v>219</v>
      </c>
      <c r="J26" s="113" t="s">
        <v>218</v>
      </c>
      <c r="L26" s="42" t="s">
        <v>87</v>
      </c>
      <c r="M26" s="42" t="s">
        <v>86</v>
      </c>
      <c r="N26" s="42" t="s">
        <v>85</v>
      </c>
      <c r="O26" s="42" t="s">
        <v>84</v>
      </c>
      <c r="P26" s="42" t="s">
        <v>1</v>
      </c>
      <c r="Q26" s="42" t="s">
        <v>1</v>
      </c>
      <c r="R26" s="42" t="s">
        <v>1</v>
      </c>
      <c r="S26" s="42" t="s">
        <v>1</v>
      </c>
      <c r="T26" s="42" t="s">
        <v>1</v>
      </c>
      <c r="U26" s="42" t="s">
        <v>1</v>
      </c>
    </row>
    <row r="27" spans="1:21" x14ac:dyDescent="0.25">
      <c r="B27" s="112" t="s">
        <v>184</v>
      </c>
      <c r="C27" s="111" t="s">
        <v>183</v>
      </c>
      <c r="D27" s="110" t="s">
        <v>182</v>
      </c>
      <c r="E27" s="109" t="s">
        <v>194</v>
      </c>
      <c r="F27" s="108" t="s">
        <v>217</v>
      </c>
      <c r="G27" s="108" t="s">
        <v>191</v>
      </c>
      <c r="H27" s="102">
        <v>310</v>
      </c>
      <c r="J27" s="95">
        <v>0</v>
      </c>
      <c r="L27" s="29">
        <v>310</v>
      </c>
      <c r="M27" s="29">
        <v>297.5</v>
      </c>
      <c r="N27" s="29">
        <v>300</v>
      </c>
      <c r="O27" s="29">
        <v>264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</row>
    <row r="28" spans="1:21" x14ac:dyDescent="0.25">
      <c r="B28" s="107" t="s">
        <v>181</v>
      </c>
      <c r="C28" s="106" t="s">
        <v>180</v>
      </c>
      <c r="D28" s="105" t="s">
        <v>179</v>
      </c>
      <c r="E28" s="104" t="s">
        <v>194</v>
      </c>
      <c r="F28" s="103" t="s">
        <v>216</v>
      </c>
      <c r="G28" s="103" t="s">
        <v>191</v>
      </c>
      <c r="H28" s="102">
        <v>310</v>
      </c>
      <c r="J28" s="95">
        <v>0</v>
      </c>
      <c r="L28" s="29">
        <v>310</v>
      </c>
      <c r="M28" s="29">
        <v>309.39999999999998</v>
      </c>
      <c r="N28" s="29">
        <v>282</v>
      </c>
      <c r="O28" s="29">
        <v>260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</row>
    <row r="29" spans="1:21" x14ac:dyDescent="0.25">
      <c r="B29" s="107" t="s">
        <v>178</v>
      </c>
      <c r="C29" s="106" t="s">
        <v>177</v>
      </c>
      <c r="D29" s="105" t="s">
        <v>176</v>
      </c>
      <c r="E29" s="104" t="s">
        <v>8</v>
      </c>
      <c r="F29" s="103" t="s">
        <v>215</v>
      </c>
      <c r="G29" s="103" t="s">
        <v>191</v>
      </c>
      <c r="H29" s="102" t="s">
        <v>5</v>
      </c>
      <c r="J29" s="95">
        <v>0</v>
      </c>
      <c r="L29" s="29">
        <v>250</v>
      </c>
      <c r="M29" s="29">
        <v>238</v>
      </c>
      <c r="N29" s="29">
        <v>220</v>
      </c>
      <c r="O29" s="29">
        <v>230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</row>
    <row r="30" spans="1:21" x14ac:dyDescent="0.25">
      <c r="B30" s="107" t="s">
        <v>175</v>
      </c>
      <c r="C30" s="106" t="s">
        <v>174</v>
      </c>
      <c r="D30" s="105" t="s">
        <v>173</v>
      </c>
      <c r="E30" s="104" t="s">
        <v>194</v>
      </c>
      <c r="F30" s="103" t="s">
        <v>214</v>
      </c>
      <c r="G30" s="103" t="s">
        <v>191</v>
      </c>
      <c r="H30" s="102">
        <v>250</v>
      </c>
      <c r="J30" s="95">
        <v>0</v>
      </c>
      <c r="L30" s="29">
        <v>250</v>
      </c>
      <c r="M30" s="29">
        <v>238</v>
      </c>
      <c r="N30" s="29">
        <v>225</v>
      </c>
      <c r="O30" s="29">
        <v>240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</row>
    <row r="31" spans="1:21" x14ac:dyDescent="0.25">
      <c r="B31" s="107" t="s">
        <v>172</v>
      </c>
      <c r="C31" s="106" t="s">
        <v>171</v>
      </c>
      <c r="D31" s="105" t="s">
        <v>170</v>
      </c>
      <c r="E31" s="104" t="s">
        <v>194</v>
      </c>
      <c r="F31" s="103" t="s">
        <v>213</v>
      </c>
      <c r="G31" s="103" t="s">
        <v>191</v>
      </c>
      <c r="H31" s="102">
        <v>204</v>
      </c>
      <c r="J31" s="95">
        <v>0</v>
      </c>
      <c r="L31" s="29">
        <v>190</v>
      </c>
      <c r="M31" s="29">
        <v>198</v>
      </c>
      <c r="N31" s="29">
        <v>175</v>
      </c>
      <c r="O31" s="29">
        <v>204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</row>
    <row r="32" spans="1:21" x14ac:dyDescent="0.25">
      <c r="B32" s="107" t="s">
        <v>169</v>
      </c>
      <c r="C32" s="106" t="s">
        <v>168</v>
      </c>
      <c r="D32" s="105" t="s">
        <v>167</v>
      </c>
      <c r="E32" s="104" t="s">
        <v>194</v>
      </c>
      <c r="F32" s="103" t="s">
        <v>212</v>
      </c>
      <c r="G32" s="103" t="s">
        <v>191</v>
      </c>
      <c r="H32" s="102">
        <v>360</v>
      </c>
      <c r="J32" s="95">
        <v>0</v>
      </c>
      <c r="L32" s="29">
        <v>360</v>
      </c>
      <c r="M32" s="29">
        <v>357</v>
      </c>
      <c r="N32" s="29">
        <v>312</v>
      </c>
      <c r="O32" s="29">
        <v>300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</row>
    <row r="33" spans="2:21" x14ac:dyDescent="0.25">
      <c r="B33" s="107" t="s">
        <v>166</v>
      </c>
      <c r="C33" s="106" t="s">
        <v>165</v>
      </c>
      <c r="D33" s="105" t="s">
        <v>164</v>
      </c>
      <c r="E33" s="104" t="s">
        <v>194</v>
      </c>
      <c r="F33" s="103" t="s">
        <v>211</v>
      </c>
      <c r="G33" s="103" t="s">
        <v>191</v>
      </c>
      <c r="H33" s="102">
        <v>270</v>
      </c>
      <c r="J33" s="95">
        <v>0</v>
      </c>
      <c r="L33" s="29">
        <v>270</v>
      </c>
      <c r="M33" s="29">
        <v>267.75</v>
      </c>
      <c r="N33" s="29">
        <v>250</v>
      </c>
      <c r="O33" s="29">
        <v>235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</row>
    <row r="34" spans="2:21" x14ac:dyDescent="0.25">
      <c r="B34" s="107" t="s">
        <v>163</v>
      </c>
      <c r="C34" s="106" t="s">
        <v>162</v>
      </c>
      <c r="D34" s="105" t="s">
        <v>161</v>
      </c>
      <c r="E34" s="104" t="s">
        <v>8</v>
      </c>
      <c r="F34" s="103" t="s">
        <v>210</v>
      </c>
      <c r="G34" s="103" t="s">
        <v>191</v>
      </c>
      <c r="H34" s="102" t="s">
        <v>5</v>
      </c>
      <c r="J34" s="95">
        <v>0</v>
      </c>
      <c r="L34" s="29">
        <v>280</v>
      </c>
      <c r="M34" s="29">
        <v>267.75</v>
      </c>
      <c r="N34" s="29">
        <v>254</v>
      </c>
      <c r="O34" s="29">
        <v>225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</row>
    <row r="35" spans="2:21" x14ac:dyDescent="0.25">
      <c r="B35" s="107" t="s">
        <v>160</v>
      </c>
      <c r="C35" s="106" t="s">
        <v>159</v>
      </c>
      <c r="D35" s="105" t="s">
        <v>158</v>
      </c>
      <c r="E35" s="104" t="s">
        <v>194</v>
      </c>
      <c r="F35" s="103" t="s">
        <v>209</v>
      </c>
      <c r="G35" s="103" t="s">
        <v>191</v>
      </c>
      <c r="H35" s="102">
        <v>194</v>
      </c>
      <c r="J35" s="95">
        <v>0</v>
      </c>
      <c r="L35" s="29">
        <v>170</v>
      </c>
      <c r="M35" s="29">
        <v>165</v>
      </c>
      <c r="N35" s="29">
        <v>170</v>
      </c>
      <c r="O35" s="29">
        <v>194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</row>
    <row r="36" spans="2:21" x14ac:dyDescent="0.25">
      <c r="B36" s="107" t="s">
        <v>157</v>
      </c>
      <c r="C36" s="106" t="s">
        <v>156</v>
      </c>
      <c r="D36" s="105" t="s">
        <v>155</v>
      </c>
      <c r="E36" s="104" t="s">
        <v>194</v>
      </c>
      <c r="F36" s="103" t="s">
        <v>208</v>
      </c>
      <c r="G36" s="103" t="s">
        <v>191</v>
      </c>
      <c r="H36" s="102">
        <v>315</v>
      </c>
      <c r="J36" s="95">
        <v>0</v>
      </c>
      <c r="L36" s="29">
        <v>315</v>
      </c>
      <c r="M36" s="29">
        <v>297.5</v>
      </c>
      <c r="N36" s="29">
        <v>280</v>
      </c>
      <c r="O36" s="29">
        <v>235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</row>
    <row r="37" spans="2:21" x14ac:dyDescent="0.25">
      <c r="B37" s="107" t="s">
        <v>154</v>
      </c>
      <c r="C37" s="106" t="s">
        <v>153</v>
      </c>
      <c r="D37" s="105" t="s">
        <v>152</v>
      </c>
      <c r="E37" s="104" t="s">
        <v>194</v>
      </c>
      <c r="F37" s="103" t="s">
        <v>207</v>
      </c>
      <c r="G37" s="103" t="s">
        <v>191</v>
      </c>
      <c r="H37" s="102">
        <v>250</v>
      </c>
      <c r="J37" s="95">
        <v>0</v>
      </c>
      <c r="L37" s="29">
        <v>250</v>
      </c>
      <c r="M37" s="29">
        <v>238</v>
      </c>
      <c r="N37" s="29">
        <v>208</v>
      </c>
      <c r="O37" s="29">
        <v>194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</row>
    <row r="38" spans="2:21" x14ac:dyDescent="0.25">
      <c r="B38" s="107" t="s">
        <v>151</v>
      </c>
      <c r="C38" s="106" t="s">
        <v>150</v>
      </c>
      <c r="D38" s="105" t="s">
        <v>149</v>
      </c>
      <c r="E38" s="104" t="s">
        <v>194</v>
      </c>
      <c r="F38" s="103" t="s">
        <v>206</v>
      </c>
      <c r="G38" s="103" t="s">
        <v>191</v>
      </c>
      <c r="H38" s="102">
        <v>240</v>
      </c>
      <c r="J38" s="95">
        <v>0</v>
      </c>
      <c r="L38" s="29">
        <v>240</v>
      </c>
      <c r="M38" s="29">
        <v>238</v>
      </c>
      <c r="N38" s="29">
        <v>205</v>
      </c>
      <c r="O38" s="29">
        <v>185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</row>
    <row r="39" spans="2:21" x14ac:dyDescent="0.25">
      <c r="B39" s="107" t="s">
        <v>148</v>
      </c>
      <c r="C39" s="106" t="s">
        <v>147</v>
      </c>
      <c r="D39" s="105" t="s">
        <v>146</v>
      </c>
      <c r="E39" s="104" t="s">
        <v>194</v>
      </c>
      <c r="F39" s="103" t="s">
        <v>205</v>
      </c>
      <c r="G39" s="103" t="s">
        <v>191</v>
      </c>
      <c r="H39" s="102">
        <v>190</v>
      </c>
      <c r="J39" s="95">
        <v>0</v>
      </c>
      <c r="L39" s="29">
        <v>190</v>
      </c>
      <c r="M39" s="29">
        <v>178.5</v>
      </c>
      <c r="N39" s="29">
        <v>185</v>
      </c>
      <c r="O39" s="29">
        <v>165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</row>
    <row r="40" spans="2:21" x14ac:dyDescent="0.25">
      <c r="B40" s="107" t="s">
        <v>145</v>
      </c>
      <c r="C40" s="106" t="s">
        <v>144</v>
      </c>
      <c r="D40" s="105" t="s">
        <v>143</v>
      </c>
      <c r="E40" s="104" t="s">
        <v>8</v>
      </c>
      <c r="F40" s="103" t="s">
        <v>204</v>
      </c>
      <c r="G40" s="103" t="s">
        <v>191</v>
      </c>
      <c r="H40" s="102" t="s">
        <v>5</v>
      </c>
      <c r="J40" s="95">
        <v>0</v>
      </c>
      <c r="L40" s="29">
        <v>180</v>
      </c>
      <c r="M40" s="29">
        <v>178.5</v>
      </c>
      <c r="N40" s="29">
        <v>178</v>
      </c>
      <c r="O40" s="29">
        <v>165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</row>
    <row r="41" spans="2:21" x14ac:dyDescent="0.25">
      <c r="B41" s="107" t="s">
        <v>142</v>
      </c>
      <c r="C41" s="106" t="s">
        <v>141</v>
      </c>
      <c r="D41" s="105" t="s">
        <v>140</v>
      </c>
      <c r="E41" s="104" t="s">
        <v>8</v>
      </c>
      <c r="F41" s="103" t="s">
        <v>203</v>
      </c>
      <c r="G41" s="103" t="s">
        <v>191</v>
      </c>
      <c r="H41" s="102" t="s">
        <v>5</v>
      </c>
      <c r="J41" s="95">
        <v>0</v>
      </c>
      <c r="L41" s="29">
        <v>168</v>
      </c>
      <c r="M41" s="29">
        <v>166.6</v>
      </c>
      <c r="N41" s="29">
        <v>170</v>
      </c>
      <c r="O41" s="29">
        <v>154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</row>
    <row r="42" spans="2:21" x14ac:dyDescent="0.25">
      <c r="B42" s="107" t="s">
        <v>139</v>
      </c>
      <c r="C42" s="106" t="s">
        <v>138</v>
      </c>
      <c r="D42" s="105" t="s">
        <v>137</v>
      </c>
      <c r="E42" s="104" t="s">
        <v>194</v>
      </c>
      <c r="F42" s="103" t="s">
        <v>202</v>
      </c>
      <c r="G42" s="103" t="s">
        <v>191</v>
      </c>
      <c r="H42" s="102">
        <v>200</v>
      </c>
      <c r="J42" s="95">
        <v>0</v>
      </c>
      <c r="L42" s="29">
        <v>200</v>
      </c>
      <c r="M42" s="29">
        <v>190.4</v>
      </c>
      <c r="N42" s="29">
        <v>180</v>
      </c>
      <c r="O42" s="29">
        <v>185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</row>
    <row r="43" spans="2:21" s="62" customFormat="1" x14ac:dyDescent="0.25">
      <c r="B43" s="107" t="s">
        <v>136</v>
      </c>
      <c r="C43" s="106" t="s">
        <v>135</v>
      </c>
      <c r="D43" s="105" t="s">
        <v>134</v>
      </c>
      <c r="E43" s="104" t="s">
        <v>8</v>
      </c>
      <c r="F43" s="103" t="s">
        <v>201</v>
      </c>
      <c r="G43" s="103" t="s">
        <v>191</v>
      </c>
      <c r="H43" s="102" t="s">
        <v>5</v>
      </c>
      <c r="J43" s="95">
        <v>0</v>
      </c>
      <c r="L43" s="29">
        <v>365</v>
      </c>
      <c r="M43" s="29">
        <v>357</v>
      </c>
      <c r="N43" s="29">
        <v>325</v>
      </c>
      <c r="O43" s="29">
        <v>235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</row>
    <row r="44" spans="2:21" s="62" customFormat="1" x14ac:dyDescent="0.25">
      <c r="B44" s="107" t="s">
        <v>133</v>
      </c>
      <c r="C44" s="106" t="s">
        <v>132</v>
      </c>
      <c r="D44" s="105" t="s">
        <v>131</v>
      </c>
      <c r="E44" s="104" t="s">
        <v>194</v>
      </c>
      <c r="F44" s="103" t="s">
        <v>200</v>
      </c>
      <c r="G44" s="103" t="s">
        <v>191</v>
      </c>
      <c r="H44" s="102">
        <v>300</v>
      </c>
      <c r="J44" s="95">
        <v>0</v>
      </c>
      <c r="L44" s="29">
        <v>300</v>
      </c>
      <c r="M44" s="29">
        <v>285.60000000000002</v>
      </c>
      <c r="N44" s="29">
        <v>275</v>
      </c>
      <c r="O44" s="29">
        <v>235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</row>
    <row r="45" spans="2:21" s="62" customFormat="1" x14ac:dyDescent="0.25">
      <c r="B45" s="107" t="s">
        <v>130</v>
      </c>
      <c r="C45" s="106" t="s">
        <v>129</v>
      </c>
      <c r="D45" s="105" t="s">
        <v>128</v>
      </c>
      <c r="E45" s="104" t="s">
        <v>194</v>
      </c>
      <c r="F45" s="103" t="s">
        <v>199</v>
      </c>
      <c r="G45" s="103" t="s">
        <v>191</v>
      </c>
      <c r="H45" s="102">
        <v>380</v>
      </c>
      <c r="J45" s="95">
        <v>0</v>
      </c>
      <c r="L45" s="29">
        <v>360</v>
      </c>
      <c r="M45" s="29">
        <v>357</v>
      </c>
      <c r="N45" s="29">
        <v>380</v>
      </c>
      <c r="O45" s="29">
        <v>300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</row>
    <row r="46" spans="2:21" x14ac:dyDescent="0.25">
      <c r="B46" s="107" t="s">
        <v>127</v>
      </c>
      <c r="C46" s="106" t="s">
        <v>126</v>
      </c>
      <c r="D46" s="105" t="s">
        <v>125</v>
      </c>
      <c r="E46" s="104" t="s">
        <v>8</v>
      </c>
      <c r="F46" s="103" t="s">
        <v>198</v>
      </c>
      <c r="G46" s="103" t="s">
        <v>191</v>
      </c>
      <c r="H46" s="102" t="s">
        <v>5</v>
      </c>
      <c r="J46" s="95">
        <v>0</v>
      </c>
      <c r="L46" s="29">
        <v>220</v>
      </c>
      <c r="M46" s="29">
        <v>208.25</v>
      </c>
      <c r="N46" s="29">
        <v>210</v>
      </c>
      <c r="O46" s="29">
        <v>220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</row>
    <row r="47" spans="2:21" x14ac:dyDescent="0.25">
      <c r="B47" s="107" t="s">
        <v>124</v>
      </c>
      <c r="C47" s="106" t="s">
        <v>123</v>
      </c>
      <c r="D47" s="105" t="s">
        <v>122</v>
      </c>
      <c r="E47" s="104" t="s">
        <v>8</v>
      </c>
      <c r="F47" s="103" t="s">
        <v>197</v>
      </c>
      <c r="G47" s="103" t="s">
        <v>191</v>
      </c>
      <c r="H47" s="102" t="s">
        <v>5</v>
      </c>
      <c r="J47" s="95">
        <v>0</v>
      </c>
      <c r="L47" s="29">
        <v>160</v>
      </c>
      <c r="M47" s="29">
        <v>138.6</v>
      </c>
      <c r="N47" s="29">
        <v>166</v>
      </c>
      <c r="O47" s="29">
        <v>154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</row>
    <row r="48" spans="2:21" x14ac:dyDescent="0.25">
      <c r="B48" s="107" t="s">
        <v>121</v>
      </c>
      <c r="C48" s="106" t="s">
        <v>120</v>
      </c>
      <c r="D48" s="105" t="s">
        <v>119</v>
      </c>
      <c r="E48" s="104" t="s">
        <v>8</v>
      </c>
      <c r="F48" s="103" t="s">
        <v>196</v>
      </c>
      <c r="G48" s="103" t="s">
        <v>191</v>
      </c>
      <c r="H48" s="102" t="s">
        <v>5</v>
      </c>
      <c r="J48" s="95">
        <v>0</v>
      </c>
      <c r="L48" s="29">
        <v>280</v>
      </c>
      <c r="M48" s="29">
        <v>267.75</v>
      </c>
      <c r="N48" s="29">
        <v>260</v>
      </c>
      <c r="O48" s="29">
        <v>195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</row>
    <row r="49" spans="2:21" x14ac:dyDescent="0.25">
      <c r="B49" s="107" t="s">
        <v>118</v>
      </c>
      <c r="C49" s="106" t="s">
        <v>117</v>
      </c>
      <c r="D49" s="105" t="s">
        <v>116</v>
      </c>
      <c r="E49" s="104" t="s">
        <v>194</v>
      </c>
      <c r="F49" s="103" t="s">
        <v>195</v>
      </c>
      <c r="G49" s="103" t="s">
        <v>191</v>
      </c>
      <c r="H49" s="102">
        <v>240</v>
      </c>
      <c r="J49" s="95">
        <v>0</v>
      </c>
      <c r="L49" s="29">
        <v>240</v>
      </c>
      <c r="M49" s="29">
        <v>226.1</v>
      </c>
      <c r="N49" s="29">
        <v>220</v>
      </c>
      <c r="O49" s="29">
        <v>190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</row>
    <row r="50" spans="2:21" x14ac:dyDescent="0.25">
      <c r="B50" s="107" t="s">
        <v>115</v>
      </c>
      <c r="C50" s="106" t="s">
        <v>114</v>
      </c>
      <c r="D50" s="105" t="s">
        <v>113</v>
      </c>
      <c r="E50" s="104" t="s">
        <v>194</v>
      </c>
      <c r="F50" s="103" t="s">
        <v>193</v>
      </c>
      <c r="G50" s="103" t="s">
        <v>191</v>
      </c>
      <c r="H50" s="102">
        <v>386.75</v>
      </c>
      <c r="J50" s="95">
        <v>0</v>
      </c>
      <c r="L50" s="29">
        <v>350</v>
      </c>
      <c r="M50" s="29">
        <v>386.75</v>
      </c>
      <c r="N50" s="29">
        <v>362</v>
      </c>
      <c r="O50" s="29">
        <v>300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</row>
    <row r="51" spans="2:21" ht="15.75" thickBot="1" x14ac:dyDescent="0.3">
      <c r="B51" s="101" t="s">
        <v>112</v>
      </c>
      <c r="C51" s="100" t="s">
        <v>111</v>
      </c>
      <c r="D51" s="99" t="s">
        <v>110</v>
      </c>
      <c r="E51" s="98" t="s">
        <v>8</v>
      </c>
      <c r="F51" s="97" t="s">
        <v>192</v>
      </c>
      <c r="G51" s="97" t="s">
        <v>191</v>
      </c>
      <c r="H51" s="96" t="s">
        <v>5</v>
      </c>
      <c r="J51" s="95">
        <v>0</v>
      </c>
      <c r="L51" s="15">
        <v>325</v>
      </c>
      <c r="M51" s="15">
        <v>297.5</v>
      </c>
      <c r="N51" s="15">
        <v>400</v>
      </c>
      <c r="O51" s="15">
        <v>350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</row>
    <row r="52" spans="2:21" x14ac:dyDescent="0.25">
      <c r="H52" s="56"/>
      <c r="I52" s="56"/>
      <c r="L52" s="5" t="s">
        <v>1</v>
      </c>
      <c r="M52" s="5" t="s">
        <v>1</v>
      </c>
      <c r="N52" s="5" t="s">
        <v>1</v>
      </c>
      <c r="O52" s="5" t="s">
        <v>1</v>
      </c>
      <c r="P52" s="5" t="s">
        <v>1</v>
      </c>
      <c r="Q52" s="5" t="s">
        <v>1</v>
      </c>
      <c r="R52" s="5" t="s">
        <v>1</v>
      </c>
      <c r="S52" s="5" t="s">
        <v>1</v>
      </c>
      <c r="T52" s="5" t="s">
        <v>1</v>
      </c>
      <c r="U52" s="5" t="s">
        <v>1</v>
      </c>
    </row>
    <row r="53" spans="2:21" ht="15.75" thickBot="1" x14ac:dyDescent="0.3">
      <c r="H53" s="56"/>
      <c r="I53" s="56"/>
      <c r="L53" s="2" t="str">
        <f>IF(COUNTBLANK(L52:U52)&lt;10,"Attenzione: verificare, per propria competenza, di non aver superato i massimali di offerta in corrispondenza delle celle evidenziate in rosso","")</f>
        <v/>
      </c>
      <c r="M53" s="2"/>
      <c r="N53" s="2"/>
      <c r="O53" s="2"/>
      <c r="P53" s="2"/>
      <c r="Q53" s="2"/>
      <c r="R53" s="2"/>
      <c r="S53" s="2"/>
      <c r="T53" s="2"/>
      <c r="U53" s="2"/>
    </row>
    <row r="54" spans="2:21" ht="15.75" thickBot="1" x14ac:dyDescent="0.3">
      <c r="B54" s="66" t="s">
        <v>190</v>
      </c>
      <c r="C54" s="65" t="s">
        <v>189</v>
      </c>
      <c r="D54" s="64"/>
      <c r="E54" s="94" t="s">
        <v>188</v>
      </c>
      <c r="F54" s="94" t="s">
        <v>188</v>
      </c>
      <c r="G54" s="94" t="s">
        <v>188</v>
      </c>
      <c r="H54" s="94" t="s">
        <v>188</v>
      </c>
      <c r="I54" s="94" t="s">
        <v>188</v>
      </c>
      <c r="J54" s="94" t="s">
        <v>188</v>
      </c>
      <c r="K54" s="94" t="s">
        <v>188</v>
      </c>
      <c r="L54" s="94" t="s">
        <v>188</v>
      </c>
      <c r="M54" s="94" t="s">
        <v>188</v>
      </c>
      <c r="N54" s="94" t="s">
        <v>188</v>
      </c>
      <c r="O54" s="94" t="s">
        <v>188</v>
      </c>
      <c r="P54" s="94" t="s">
        <v>188</v>
      </c>
      <c r="Q54" s="94" t="s">
        <v>188</v>
      </c>
      <c r="R54" s="94" t="s">
        <v>188</v>
      </c>
      <c r="S54" s="94" t="s">
        <v>188</v>
      </c>
    </row>
    <row r="55" spans="2:21" ht="52.5" customHeight="1" thickBot="1" x14ac:dyDescent="0.3">
      <c r="B55" s="93" t="s">
        <v>187</v>
      </c>
      <c r="C55" s="92"/>
      <c r="D55" s="91"/>
      <c r="E55" s="90" t="s">
        <v>71</v>
      </c>
      <c r="F55" s="90" t="s">
        <v>68</v>
      </c>
      <c r="G55" s="90" t="s">
        <v>65</v>
      </c>
      <c r="H55" s="90" t="s">
        <v>62</v>
      </c>
      <c r="I55" s="90" t="s">
        <v>58</v>
      </c>
      <c r="J55" s="90" t="s">
        <v>54</v>
      </c>
      <c r="K55" s="90" t="s">
        <v>50</v>
      </c>
      <c r="L55" s="90" t="s">
        <v>42</v>
      </c>
      <c r="M55" s="90" t="s">
        <v>37</v>
      </c>
      <c r="N55" s="90" t="s">
        <v>33</v>
      </c>
      <c r="O55" s="90" t="s">
        <v>29</v>
      </c>
      <c r="P55" s="90" t="s">
        <v>27</v>
      </c>
      <c r="Q55" s="90" t="s">
        <v>25</v>
      </c>
      <c r="R55" s="90" t="s">
        <v>23</v>
      </c>
      <c r="S55" s="90" t="s">
        <v>20</v>
      </c>
    </row>
    <row r="56" spans="2:21" ht="15.75" thickBot="1" x14ac:dyDescent="0.3">
      <c r="B56" s="89" t="s">
        <v>102</v>
      </c>
      <c r="C56" s="88" t="s">
        <v>186</v>
      </c>
      <c r="D56" s="87" t="s">
        <v>185</v>
      </c>
      <c r="E56" s="86" t="s">
        <v>72</v>
      </c>
      <c r="F56" s="86" t="s">
        <v>69</v>
      </c>
      <c r="G56" s="86" t="s">
        <v>66</v>
      </c>
      <c r="H56" s="86" t="s">
        <v>63</v>
      </c>
      <c r="I56" s="86" t="s">
        <v>60</v>
      </c>
      <c r="J56" s="86" t="s">
        <v>56</v>
      </c>
      <c r="K56" s="86" t="s">
        <v>52</v>
      </c>
      <c r="L56" s="86" t="s">
        <v>44</v>
      </c>
      <c r="M56" s="86" t="s">
        <v>39</v>
      </c>
      <c r="N56" s="86" t="s">
        <v>35</v>
      </c>
      <c r="O56" s="86" t="s">
        <v>28</v>
      </c>
      <c r="P56" s="86" t="s">
        <v>26</v>
      </c>
      <c r="Q56" s="86" t="s">
        <v>24</v>
      </c>
      <c r="R56" s="86" t="s">
        <v>22</v>
      </c>
      <c r="S56" s="86" t="s">
        <v>19</v>
      </c>
    </row>
    <row r="57" spans="2:21" x14ac:dyDescent="0.25">
      <c r="B57" s="85" t="s">
        <v>184</v>
      </c>
      <c r="C57" s="84" t="s">
        <v>183</v>
      </c>
      <c r="D57" s="83" t="s">
        <v>182</v>
      </c>
      <c r="E57" s="79">
        <v>3.9687500000000001E-2</v>
      </c>
      <c r="F57" s="79">
        <v>0.05</v>
      </c>
      <c r="G57" s="79">
        <v>0.05</v>
      </c>
      <c r="H57" s="79">
        <v>2.676470588235294E-2</v>
      </c>
      <c r="I57" s="79">
        <v>0.05</v>
      </c>
      <c r="J57" s="79">
        <v>2.8648648648648647E-2</v>
      </c>
      <c r="K57" s="79">
        <v>0</v>
      </c>
      <c r="L57" s="79">
        <v>0</v>
      </c>
      <c r="M57" s="79">
        <v>2.6415094339622643E-2</v>
      </c>
      <c r="N57" s="79">
        <v>0</v>
      </c>
      <c r="O57" s="79">
        <v>0.02</v>
      </c>
      <c r="P57" s="79">
        <v>0.02</v>
      </c>
      <c r="Q57" s="79">
        <v>0.02</v>
      </c>
      <c r="R57" s="79">
        <v>0.02</v>
      </c>
      <c r="S57" s="79">
        <v>0.02</v>
      </c>
    </row>
    <row r="58" spans="2:21" x14ac:dyDescent="0.25">
      <c r="B58" s="82" t="s">
        <v>181</v>
      </c>
      <c r="C58" s="81" t="s">
        <v>180</v>
      </c>
      <c r="D58" s="80" t="s">
        <v>179</v>
      </c>
      <c r="E58" s="79">
        <v>0.05</v>
      </c>
      <c r="F58" s="79">
        <v>0</v>
      </c>
      <c r="G58" s="79">
        <v>0</v>
      </c>
      <c r="H58" s="79">
        <v>1.7705882352941175E-2</v>
      </c>
      <c r="I58" s="79">
        <v>0</v>
      </c>
      <c r="J58" s="79">
        <v>1.3783783783783784E-2</v>
      </c>
      <c r="K58" s="79">
        <v>0</v>
      </c>
      <c r="L58" s="79">
        <v>0</v>
      </c>
      <c r="M58" s="79">
        <v>8.1132075471698109E-2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>
        <v>0</v>
      </c>
    </row>
    <row r="59" spans="2:21" x14ac:dyDescent="0.25">
      <c r="B59" s="82" t="s">
        <v>178</v>
      </c>
      <c r="C59" s="81" t="s">
        <v>177</v>
      </c>
      <c r="D59" s="80" t="s">
        <v>176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0.3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</row>
    <row r="60" spans="2:21" x14ac:dyDescent="0.25">
      <c r="B60" s="82" t="s">
        <v>175</v>
      </c>
      <c r="C60" s="81" t="s">
        <v>174</v>
      </c>
      <c r="D60" s="80" t="s">
        <v>173</v>
      </c>
      <c r="E60" s="79">
        <v>0.24687500000000001</v>
      </c>
      <c r="F60" s="79">
        <v>0.12</v>
      </c>
      <c r="G60" s="79">
        <v>0.05</v>
      </c>
      <c r="H60" s="79">
        <v>0.25829411764705884</v>
      </c>
      <c r="I60" s="79">
        <v>0.12142857142857143</v>
      </c>
      <c r="J60" s="79">
        <v>0.33594594594594596</v>
      </c>
      <c r="K60" s="79">
        <v>0</v>
      </c>
      <c r="L60" s="79">
        <v>0.1</v>
      </c>
      <c r="M60" s="79">
        <v>9.4339622641509441E-2</v>
      </c>
      <c r="N60" s="79">
        <v>0</v>
      </c>
      <c r="O60" s="79">
        <v>0.05</v>
      </c>
      <c r="P60" s="79">
        <v>0.05</v>
      </c>
      <c r="Q60" s="79">
        <v>0.05</v>
      </c>
      <c r="R60" s="79">
        <v>0.05</v>
      </c>
      <c r="S60" s="79">
        <v>0.05</v>
      </c>
    </row>
    <row r="61" spans="2:21" x14ac:dyDescent="0.25">
      <c r="B61" s="82" t="s">
        <v>172</v>
      </c>
      <c r="C61" s="81" t="s">
        <v>171</v>
      </c>
      <c r="D61" s="80" t="s">
        <v>170</v>
      </c>
      <c r="E61" s="79">
        <v>0.2784375</v>
      </c>
      <c r="F61" s="79">
        <v>0.2</v>
      </c>
      <c r="G61" s="79">
        <v>0.2</v>
      </c>
      <c r="H61" s="79">
        <v>0.2</v>
      </c>
      <c r="I61" s="79">
        <v>0.19</v>
      </c>
      <c r="J61" s="79">
        <v>0.10621621621621621</v>
      </c>
      <c r="K61" s="79">
        <v>0.2</v>
      </c>
      <c r="L61" s="79">
        <v>0.2</v>
      </c>
      <c r="M61" s="79">
        <v>3.0188679245283019E-2</v>
      </c>
      <c r="N61" s="79">
        <v>0</v>
      </c>
      <c r="O61" s="79">
        <v>0.4</v>
      </c>
      <c r="P61" s="79">
        <v>0.4</v>
      </c>
      <c r="Q61" s="79">
        <v>0.4</v>
      </c>
      <c r="R61" s="79">
        <v>0.4</v>
      </c>
      <c r="S61" s="79">
        <v>0.4</v>
      </c>
    </row>
    <row r="62" spans="2:21" x14ac:dyDescent="0.25">
      <c r="B62" s="82" t="s">
        <v>169</v>
      </c>
      <c r="C62" s="81" t="s">
        <v>168</v>
      </c>
      <c r="D62" s="80" t="s">
        <v>167</v>
      </c>
      <c r="E62" s="79">
        <v>5.6250000000000001E-2</v>
      </c>
      <c r="F62" s="79">
        <v>0</v>
      </c>
      <c r="G62" s="79">
        <v>0.35</v>
      </c>
      <c r="H62" s="79">
        <v>7.0823529411764702E-2</v>
      </c>
      <c r="I62" s="79">
        <v>0.18571428571428572</v>
      </c>
      <c r="J62" s="79">
        <v>0.11486486486486487</v>
      </c>
      <c r="K62" s="79">
        <v>0.25</v>
      </c>
      <c r="L62" s="79">
        <v>0</v>
      </c>
      <c r="M62" s="79">
        <v>0.23207547169811321</v>
      </c>
      <c r="N62" s="79">
        <v>0</v>
      </c>
      <c r="O62" s="79">
        <v>0</v>
      </c>
      <c r="P62" s="79">
        <v>0</v>
      </c>
      <c r="Q62" s="79">
        <v>0</v>
      </c>
      <c r="R62" s="79">
        <v>0</v>
      </c>
      <c r="S62" s="79">
        <v>0</v>
      </c>
    </row>
    <row r="63" spans="2:21" x14ac:dyDescent="0.25">
      <c r="B63" s="82" t="s">
        <v>166</v>
      </c>
      <c r="C63" s="81" t="s">
        <v>165</v>
      </c>
      <c r="D63" s="80" t="s">
        <v>164</v>
      </c>
      <c r="E63" s="79">
        <v>2.9062500000000002E-2</v>
      </c>
      <c r="F63" s="79">
        <v>0.05</v>
      </c>
      <c r="G63" s="79">
        <v>0</v>
      </c>
      <c r="H63" s="79">
        <v>0.17258823529411765</v>
      </c>
      <c r="I63" s="79">
        <v>0.14571428571428571</v>
      </c>
      <c r="J63" s="79">
        <v>0.18162162162162163</v>
      </c>
      <c r="K63" s="79">
        <v>0</v>
      </c>
      <c r="L63" s="79">
        <v>0.2</v>
      </c>
      <c r="M63" s="79">
        <v>0.17547169811320754</v>
      </c>
      <c r="N63" s="79">
        <v>0</v>
      </c>
      <c r="O63" s="79">
        <v>0.05</v>
      </c>
      <c r="P63" s="79">
        <v>0.05</v>
      </c>
      <c r="Q63" s="79">
        <v>0.05</v>
      </c>
      <c r="R63" s="79">
        <v>0.05</v>
      </c>
      <c r="S63" s="79">
        <v>0.05</v>
      </c>
    </row>
    <row r="64" spans="2:21" x14ac:dyDescent="0.25">
      <c r="B64" s="82" t="s">
        <v>163</v>
      </c>
      <c r="C64" s="81" t="s">
        <v>162</v>
      </c>
      <c r="D64" s="80" t="s">
        <v>161</v>
      </c>
      <c r="E64" s="79"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0.2</v>
      </c>
      <c r="O64" s="79">
        <v>0</v>
      </c>
      <c r="P64" s="79">
        <v>0</v>
      </c>
      <c r="Q64" s="79">
        <v>0</v>
      </c>
      <c r="R64" s="79">
        <v>0</v>
      </c>
      <c r="S64" s="79">
        <v>0</v>
      </c>
    </row>
    <row r="65" spans="2:19" x14ac:dyDescent="0.25">
      <c r="B65" s="82" t="s">
        <v>160</v>
      </c>
      <c r="C65" s="81" t="s">
        <v>159</v>
      </c>
      <c r="D65" s="80" t="s">
        <v>158</v>
      </c>
      <c r="E65" s="79">
        <v>0.19750000000000001</v>
      </c>
      <c r="F65" s="79">
        <v>0.25</v>
      </c>
      <c r="G65" s="79">
        <v>0.05</v>
      </c>
      <c r="H65" s="79">
        <v>7.0882352941176466E-2</v>
      </c>
      <c r="I65" s="79">
        <v>0.18571428571428572</v>
      </c>
      <c r="J65" s="79">
        <v>1.8378378378378378E-2</v>
      </c>
      <c r="K65" s="79">
        <v>0</v>
      </c>
      <c r="L65" s="79">
        <v>0.3</v>
      </c>
      <c r="M65" s="79">
        <v>0</v>
      </c>
      <c r="N65" s="79">
        <v>0</v>
      </c>
      <c r="O65" s="79">
        <v>0.2</v>
      </c>
      <c r="P65" s="79">
        <v>0.2</v>
      </c>
      <c r="Q65" s="79">
        <v>0.2</v>
      </c>
      <c r="R65" s="79">
        <v>0.2</v>
      </c>
      <c r="S65" s="79">
        <v>0.2</v>
      </c>
    </row>
    <row r="66" spans="2:19" x14ac:dyDescent="0.25">
      <c r="B66" s="82" t="s">
        <v>157</v>
      </c>
      <c r="C66" s="81" t="s">
        <v>156</v>
      </c>
      <c r="D66" s="80" t="s">
        <v>155</v>
      </c>
      <c r="E66" s="79">
        <v>0</v>
      </c>
      <c r="F66" s="79">
        <v>0.18</v>
      </c>
      <c r="G66" s="79">
        <v>0</v>
      </c>
      <c r="H66" s="79">
        <v>2.4117647058823528E-2</v>
      </c>
      <c r="I66" s="79">
        <v>0</v>
      </c>
      <c r="J66" s="79">
        <v>1.8378378378378378E-2</v>
      </c>
      <c r="K66" s="79">
        <v>0</v>
      </c>
      <c r="L66" s="79">
        <v>0</v>
      </c>
      <c r="M66" s="79">
        <v>0.1009433962264151</v>
      </c>
      <c r="N66" s="79">
        <v>0</v>
      </c>
      <c r="O66" s="79">
        <v>0</v>
      </c>
      <c r="P66" s="79">
        <v>0</v>
      </c>
      <c r="Q66" s="79">
        <v>0</v>
      </c>
      <c r="R66" s="79">
        <v>0</v>
      </c>
      <c r="S66" s="79">
        <v>0</v>
      </c>
    </row>
    <row r="67" spans="2:19" x14ac:dyDescent="0.25">
      <c r="B67" s="82" t="s">
        <v>154</v>
      </c>
      <c r="C67" s="81" t="s">
        <v>153</v>
      </c>
      <c r="D67" s="80" t="s">
        <v>152</v>
      </c>
      <c r="E67" s="79">
        <v>2.75E-2</v>
      </c>
      <c r="F67" s="79">
        <v>0</v>
      </c>
      <c r="G67" s="79">
        <v>0.2</v>
      </c>
      <c r="H67" s="79">
        <v>6.4705882352941177E-3</v>
      </c>
      <c r="I67" s="79">
        <v>4.2857142857142858E-2</v>
      </c>
      <c r="J67" s="79">
        <v>0</v>
      </c>
      <c r="K67" s="79">
        <v>0.15</v>
      </c>
      <c r="L67" s="79">
        <v>0</v>
      </c>
      <c r="M67" s="79">
        <v>1.8867924528301886E-2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</row>
    <row r="68" spans="2:19" x14ac:dyDescent="0.25">
      <c r="B68" s="82" t="s">
        <v>151</v>
      </c>
      <c r="C68" s="81" t="s">
        <v>150</v>
      </c>
      <c r="D68" s="80" t="s">
        <v>149</v>
      </c>
      <c r="E68" s="79">
        <v>3.9687500000000001E-2</v>
      </c>
      <c r="F68" s="79">
        <v>0.05</v>
      </c>
      <c r="G68" s="79">
        <v>0</v>
      </c>
      <c r="H68" s="79">
        <v>6.3E-2</v>
      </c>
      <c r="I68" s="79">
        <v>7.1428571428571426E-3</v>
      </c>
      <c r="J68" s="79">
        <v>7.4324324324324328E-2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</row>
    <row r="69" spans="2:19" x14ac:dyDescent="0.25">
      <c r="B69" s="82" t="s">
        <v>148</v>
      </c>
      <c r="C69" s="81" t="s">
        <v>147</v>
      </c>
      <c r="D69" s="80" t="s">
        <v>146</v>
      </c>
      <c r="E69" s="79">
        <v>6.875E-3</v>
      </c>
      <c r="F69" s="79">
        <v>0</v>
      </c>
      <c r="G69" s="79">
        <v>0.1</v>
      </c>
      <c r="H69" s="79">
        <v>3.2352941176470589E-3</v>
      </c>
      <c r="I69" s="79">
        <v>0</v>
      </c>
      <c r="J69" s="79">
        <v>0</v>
      </c>
      <c r="K69" s="79">
        <v>0.05</v>
      </c>
      <c r="L69" s="79">
        <v>0</v>
      </c>
      <c r="M69" s="79">
        <v>0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</row>
    <row r="70" spans="2:19" x14ac:dyDescent="0.25">
      <c r="B70" s="82" t="s">
        <v>145</v>
      </c>
      <c r="C70" s="81" t="s">
        <v>144</v>
      </c>
      <c r="D70" s="80" t="s">
        <v>143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</row>
    <row r="71" spans="2:19" x14ac:dyDescent="0.25">
      <c r="B71" s="82" t="s">
        <v>142</v>
      </c>
      <c r="C71" s="81" t="s">
        <v>141</v>
      </c>
      <c r="D71" s="80" t="s">
        <v>140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</row>
    <row r="72" spans="2:19" x14ac:dyDescent="0.25">
      <c r="B72" s="82" t="s">
        <v>139</v>
      </c>
      <c r="C72" s="81" t="s">
        <v>138</v>
      </c>
      <c r="D72" s="80" t="s">
        <v>137</v>
      </c>
      <c r="E72" s="79">
        <v>0</v>
      </c>
      <c r="F72" s="79">
        <v>0</v>
      </c>
      <c r="G72" s="79">
        <v>0</v>
      </c>
      <c r="H72" s="79">
        <v>0</v>
      </c>
      <c r="I72" s="79">
        <v>4.2857142857142858E-2</v>
      </c>
      <c r="J72" s="79">
        <v>1.5945945945945946E-2</v>
      </c>
      <c r="K72" s="79">
        <v>0.1</v>
      </c>
      <c r="L72" s="79">
        <v>0</v>
      </c>
      <c r="M72" s="79">
        <v>1.1320754716981131E-2</v>
      </c>
      <c r="N72" s="79">
        <v>0</v>
      </c>
      <c r="O72" s="79">
        <v>0.08</v>
      </c>
      <c r="P72" s="79">
        <v>0.08</v>
      </c>
      <c r="Q72" s="79">
        <v>0.08</v>
      </c>
      <c r="R72" s="79">
        <v>0.08</v>
      </c>
      <c r="S72" s="79">
        <v>0.08</v>
      </c>
    </row>
    <row r="73" spans="2:19" x14ac:dyDescent="0.25">
      <c r="B73" s="82" t="s">
        <v>136</v>
      </c>
      <c r="C73" s="81" t="s">
        <v>135</v>
      </c>
      <c r="D73" s="80" t="s">
        <v>134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</row>
    <row r="74" spans="2:19" x14ac:dyDescent="0.25">
      <c r="B74" s="82" t="s">
        <v>133</v>
      </c>
      <c r="C74" s="81" t="s">
        <v>132</v>
      </c>
      <c r="D74" s="80" t="s">
        <v>131</v>
      </c>
      <c r="E74" s="79">
        <v>2.8125000000000001E-2</v>
      </c>
      <c r="F74" s="79">
        <v>0.1</v>
      </c>
      <c r="G74" s="79">
        <v>0</v>
      </c>
      <c r="H74" s="79">
        <v>5.7176470588235294E-2</v>
      </c>
      <c r="I74" s="79">
        <v>2.8571428571428571E-2</v>
      </c>
      <c r="J74" s="79">
        <v>6.432432432432432E-2</v>
      </c>
      <c r="K74" s="79">
        <v>0.15</v>
      </c>
      <c r="L74" s="79">
        <v>0.2</v>
      </c>
      <c r="M74" s="79">
        <v>0.12169811320754717</v>
      </c>
      <c r="N74" s="79">
        <v>0</v>
      </c>
      <c r="O74" s="79">
        <v>0.05</v>
      </c>
      <c r="P74" s="79">
        <v>0.05</v>
      </c>
      <c r="Q74" s="79">
        <v>0.05</v>
      </c>
      <c r="R74" s="79">
        <v>0.05</v>
      </c>
      <c r="S74" s="79">
        <v>0.05</v>
      </c>
    </row>
    <row r="75" spans="2:19" x14ac:dyDescent="0.25">
      <c r="B75" s="82" t="s">
        <v>130</v>
      </c>
      <c r="C75" s="81" t="s">
        <v>129</v>
      </c>
      <c r="D75" s="80" t="s">
        <v>128</v>
      </c>
      <c r="E75" s="79">
        <v>0</v>
      </c>
      <c r="F75" s="79">
        <v>0</v>
      </c>
      <c r="G75" s="79">
        <v>0</v>
      </c>
      <c r="H75" s="79">
        <v>1.4470588235294117E-2</v>
      </c>
      <c r="I75" s="79">
        <v>0</v>
      </c>
      <c r="J75" s="79">
        <v>1.3783783783783784E-2</v>
      </c>
      <c r="K75" s="79">
        <v>0</v>
      </c>
      <c r="L75" s="79">
        <v>0</v>
      </c>
      <c r="M75" s="79">
        <v>5.0943396226415097E-2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</row>
    <row r="76" spans="2:19" x14ac:dyDescent="0.25">
      <c r="B76" s="82" t="s">
        <v>127</v>
      </c>
      <c r="C76" s="81" t="s">
        <v>126</v>
      </c>
      <c r="D76" s="80" t="s">
        <v>125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0.3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</row>
    <row r="77" spans="2:19" x14ac:dyDescent="0.25">
      <c r="B77" s="82" t="s">
        <v>124</v>
      </c>
      <c r="C77" s="81" t="s">
        <v>123</v>
      </c>
      <c r="D77" s="80" t="s">
        <v>122</v>
      </c>
      <c r="E77" s="79">
        <v>0</v>
      </c>
      <c r="F77" s="79">
        <v>0</v>
      </c>
      <c r="G77" s="79">
        <v>0</v>
      </c>
      <c r="H77" s="79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0.15</v>
      </c>
      <c r="P77" s="79">
        <v>0.15</v>
      </c>
      <c r="Q77" s="79">
        <v>0.15</v>
      </c>
      <c r="R77" s="79">
        <v>0.15</v>
      </c>
      <c r="S77" s="79">
        <v>0.15</v>
      </c>
    </row>
    <row r="78" spans="2:19" x14ac:dyDescent="0.25">
      <c r="B78" s="82" t="s">
        <v>121</v>
      </c>
      <c r="C78" s="81" t="s">
        <v>120</v>
      </c>
      <c r="D78" s="80" t="s">
        <v>119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4.1509433962264149E-2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</row>
    <row r="79" spans="2:19" x14ac:dyDescent="0.25">
      <c r="B79" s="82" t="s">
        <v>118</v>
      </c>
      <c r="C79" s="81" t="s">
        <v>117</v>
      </c>
      <c r="D79" s="80" t="s">
        <v>116</v>
      </c>
      <c r="E79" s="79">
        <v>0</v>
      </c>
      <c r="F79" s="79">
        <v>0</v>
      </c>
      <c r="G79" s="79">
        <v>0</v>
      </c>
      <c r="H79" s="79">
        <v>0</v>
      </c>
      <c r="I79" s="79">
        <v>0</v>
      </c>
      <c r="J79" s="79">
        <v>0</v>
      </c>
      <c r="K79" s="79">
        <v>0.1</v>
      </c>
      <c r="L79" s="79">
        <v>0</v>
      </c>
      <c r="M79" s="79">
        <v>0</v>
      </c>
      <c r="N79" s="79">
        <v>0</v>
      </c>
      <c r="O79" s="79">
        <v>0</v>
      </c>
      <c r="P79" s="79">
        <v>0</v>
      </c>
      <c r="Q79" s="79">
        <v>0</v>
      </c>
      <c r="R79" s="79">
        <v>0</v>
      </c>
      <c r="S79" s="79">
        <v>0</v>
      </c>
    </row>
    <row r="80" spans="2:19" x14ac:dyDescent="0.25">
      <c r="B80" s="82" t="s">
        <v>115</v>
      </c>
      <c r="C80" s="81" t="s">
        <v>114</v>
      </c>
      <c r="D80" s="80" t="s">
        <v>113</v>
      </c>
      <c r="E80" s="79">
        <v>0</v>
      </c>
      <c r="F80" s="79">
        <v>0</v>
      </c>
      <c r="G80" s="79">
        <v>0</v>
      </c>
      <c r="H80" s="79">
        <v>1.4470588235294117E-2</v>
      </c>
      <c r="I80" s="79">
        <v>0</v>
      </c>
      <c r="J80" s="79">
        <v>1.3783783783783784E-2</v>
      </c>
      <c r="K80" s="79">
        <v>0</v>
      </c>
      <c r="L80" s="79">
        <v>0</v>
      </c>
      <c r="M80" s="79">
        <v>1.509433962264151E-2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</row>
    <row r="81" spans="2:29" ht="15.75" thickBot="1" x14ac:dyDescent="0.3">
      <c r="B81" s="78" t="s">
        <v>112</v>
      </c>
      <c r="C81" s="77" t="s">
        <v>111</v>
      </c>
      <c r="D81" s="76" t="s">
        <v>110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0.2</v>
      </c>
      <c r="O81" s="75">
        <v>0</v>
      </c>
      <c r="P81" s="75">
        <v>0</v>
      </c>
      <c r="Q81" s="75">
        <v>0</v>
      </c>
      <c r="R81" s="75">
        <v>0</v>
      </c>
      <c r="S81" s="75">
        <v>0</v>
      </c>
    </row>
    <row r="82" spans="2:29" ht="15" customHeight="1" thickBot="1" x14ac:dyDescent="0.3">
      <c r="B82" s="74" t="s">
        <v>109</v>
      </c>
      <c r="C82" s="73"/>
      <c r="D82" s="72"/>
      <c r="E82" s="71">
        <v>1</v>
      </c>
      <c r="F82" s="71">
        <v>1</v>
      </c>
      <c r="G82" s="71">
        <v>1</v>
      </c>
      <c r="H82" s="71">
        <v>1</v>
      </c>
      <c r="I82" s="71">
        <v>1</v>
      </c>
      <c r="J82" s="71">
        <v>1</v>
      </c>
      <c r="K82" s="71">
        <v>1</v>
      </c>
      <c r="L82" s="71">
        <v>1</v>
      </c>
      <c r="M82" s="71">
        <v>1</v>
      </c>
      <c r="N82" s="71">
        <v>1</v>
      </c>
      <c r="O82" s="71">
        <v>1</v>
      </c>
      <c r="P82" s="71">
        <v>1</v>
      </c>
      <c r="Q82" s="71">
        <v>1</v>
      </c>
      <c r="R82" s="71">
        <v>1</v>
      </c>
      <c r="S82" s="71">
        <v>1</v>
      </c>
    </row>
    <row r="83" spans="2:29" ht="15" customHeight="1" thickBot="1" x14ac:dyDescent="0.3">
      <c r="B83" s="70" t="s">
        <v>108</v>
      </c>
      <c r="C83" s="69"/>
      <c r="D83" s="68"/>
      <c r="E83" s="67">
        <f t="array" ref="E83">SUMPRODUCT(IFERROR(tabFigureOfferta13[],0),E$57:E$81)*E82</f>
        <v>0</v>
      </c>
      <c r="F83" s="67">
        <f t="array" ref="F83">SUMPRODUCT(IFERROR(tabFigureOfferta13[],0),F$57:F$81)*F82</f>
        <v>0</v>
      </c>
      <c r="G83" s="67">
        <f t="array" ref="G83">SUMPRODUCT(IFERROR(tabFigureOfferta13[],0),G$57:G$81)*G82</f>
        <v>0</v>
      </c>
      <c r="H83" s="67">
        <f t="array" ref="H83">SUMPRODUCT(IFERROR(tabFigureOfferta13[],0),H$57:H$81)*H82</f>
        <v>0</v>
      </c>
      <c r="I83" s="67">
        <f t="array" ref="I83">SUMPRODUCT(IFERROR(tabFigureOfferta13[],0),I$57:I$81)*I82</f>
        <v>0</v>
      </c>
      <c r="J83" s="67">
        <f t="array" ref="J83">SUMPRODUCT(IFERROR(tabFigureOfferta13[],0),J$57:J$81)*J82</f>
        <v>0</v>
      </c>
      <c r="K83" s="67">
        <f t="array" ref="K83">SUMPRODUCT(IFERROR(tabFigureOfferta13[],0),K$57:K$81)*K82</f>
        <v>0</v>
      </c>
      <c r="L83" s="67">
        <f t="array" ref="L83">SUMPRODUCT(IFERROR(tabFigureOfferta13[],0),L$57:L$81)*L82</f>
        <v>0</v>
      </c>
      <c r="M83" s="67">
        <f t="array" ref="M83">SUMPRODUCT(IFERROR(tabFigureOfferta13[],0),M$57:M$81)*M82</f>
        <v>0</v>
      </c>
      <c r="N83" s="67">
        <f t="array" ref="N83">SUMPRODUCT(IFERROR(tabFigureOfferta13[],0),N$57:N$81)*N82</f>
        <v>0</v>
      </c>
      <c r="O83" s="67">
        <f t="array" ref="O83">SUMPRODUCT(IFERROR(tabFigureOfferta13[],0),O$57:O$81)*O82</f>
        <v>0</v>
      </c>
      <c r="P83" s="67">
        <f t="array" ref="P83">SUMPRODUCT(IFERROR(tabFigureOfferta13[],0),P$57:P$81)*P82</f>
        <v>0</v>
      </c>
      <c r="Q83" s="67">
        <f t="array" ref="Q83">SUMPRODUCT(IFERROR(tabFigureOfferta13[],0),Q$57:Q$81)*Q82</f>
        <v>0</v>
      </c>
      <c r="R83" s="67">
        <f t="array" ref="R83">SUMPRODUCT(IFERROR(tabFigureOfferta13[],0),R$57:R$81)*R82</f>
        <v>0</v>
      </c>
      <c r="S83" s="67">
        <f t="array" ref="S83">SUMPRODUCT(IFERROR(tabFigureOfferta13[],0),S$57:S$81)*S82</f>
        <v>0</v>
      </c>
    </row>
    <row r="84" spans="2:29" x14ac:dyDescent="0.25">
      <c r="H84" s="56"/>
      <c r="I84" s="56"/>
    </row>
    <row r="85" spans="2:29" ht="15.75" thickBot="1" x14ac:dyDescent="0.3">
      <c r="H85" s="56"/>
      <c r="I85" s="56"/>
    </row>
    <row r="86" spans="2:29" ht="15" customHeight="1" thickBot="1" x14ac:dyDescent="0.3">
      <c r="B86" s="66" t="s">
        <v>107</v>
      </c>
      <c r="C86" s="65" t="s">
        <v>106</v>
      </c>
      <c r="D86" s="64"/>
      <c r="E86" s="63"/>
      <c r="F86" s="63"/>
      <c r="G86" s="62"/>
      <c r="H86" s="56"/>
      <c r="I86" s="56"/>
      <c r="T86" s="61" t="s">
        <v>105</v>
      </c>
      <c r="U86" s="60"/>
      <c r="V86" s="60"/>
      <c r="W86" s="60"/>
      <c r="X86" s="60"/>
      <c r="Y86" s="60"/>
      <c r="Z86" s="60"/>
      <c r="AA86" s="60"/>
      <c r="AB86" s="60"/>
      <c r="AC86" s="60"/>
    </row>
    <row r="87" spans="2:29" ht="27" customHeight="1" thickBot="1" x14ac:dyDescent="0.3">
      <c r="B87" s="59" t="s">
        <v>104</v>
      </c>
      <c r="C87" s="58"/>
      <c r="D87" s="58"/>
      <c r="E87" s="58"/>
      <c r="F87" s="58"/>
      <c r="G87" s="57"/>
      <c r="H87" s="56"/>
      <c r="I87" s="56"/>
      <c r="M87" s="55" t="s">
        <v>103</v>
      </c>
      <c r="N87" s="54"/>
      <c r="O87" s="54"/>
      <c r="P87" s="54"/>
      <c r="Q87" s="53"/>
      <c r="R87" s="52"/>
      <c r="S87" s="43"/>
      <c r="T87" s="51">
        <v>1</v>
      </c>
      <c r="U87" s="51">
        <v>2</v>
      </c>
      <c r="V87" s="51">
        <v>3</v>
      </c>
      <c r="W87" s="51">
        <v>4</v>
      </c>
      <c r="X87" s="51">
        <v>5</v>
      </c>
      <c r="Y87" s="51">
        <v>6</v>
      </c>
      <c r="Z87" s="51">
        <v>7</v>
      </c>
      <c r="AA87" s="51">
        <v>8</v>
      </c>
      <c r="AB87" s="51">
        <v>9</v>
      </c>
      <c r="AC87" s="51">
        <v>10</v>
      </c>
    </row>
    <row r="88" spans="2:29" ht="26.25" thickBot="1" x14ac:dyDescent="0.3">
      <c r="B88" s="50" t="s">
        <v>102</v>
      </c>
      <c r="C88" s="49" t="s">
        <v>101</v>
      </c>
      <c r="D88" s="48" t="s">
        <v>100</v>
      </c>
      <c r="E88" s="49" t="s">
        <v>99</v>
      </c>
      <c r="F88" s="49" t="s">
        <v>98</v>
      </c>
      <c r="G88" s="49" t="s">
        <v>97</v>
      </c>
      <c r="H88" s="49" t="s">
        <v>96</v>
      </c>
      <c r="I88" s="49" t="s">
        <v>95</v>
      </c>
      <c r="J88" s="49" t="s">
        <v>94</v>
      </c>
      <c r="K88" s="48" t="s">
        <v>93</v>
      </c>
      <c r="L88" s="35"/>
      <c r="M88" s="47" t="s">
        <v>92</v>
      </c>
      <c r="N88" s="47" t="s">
        <v>91</v>
      </c>
      <c r="O88" s="46" t="s">
        <v>90</v>
      </c>
      <c r="P88" s="43"/>
      <c r="Q88" s="45" t="s">
        <v>89</v>
      </c>
      <c r="R88" s="44" t="s">
        <v>88</v>
      </c>
      <c r="S88" s="43"/>
      <c r="T88" s="42" t="s">
        <v>87</v>
      </c>
      <c r="U88" s="42" t="s">
        <v>86</v>
      </c>
      <c r="V88" s="42" t="s">
        <v>85</v>
      </c>
      <c r="W88" s="42" t="s">
        <v>84</v>
      </c>
      <c r="X88" s="42" t="s">
        <v>1</v>
      </c>
      <c r="Y88" s="42" t="s">
        <v>1</v>
      </c>
      <c r="Z88" s="42" t="s">
        <v>1</v>
      </c>
      <c r="AA88" s="42" t="s">
        <v>1</v>
      </c>
      <c r="AB88" s="42" t="s">
        <v>1</v>
      </c>
      <c r="AC88" s="42" t="s">
        <v>1</v>
      </c>
    </row>
    <row r="89" spans="2:29" x14ac:dyDescent="0.25">
      <c r="B89" s="27" t="s">
        <v>83</v>
      </c>
      <c r="C89" s="27" t="s">
        <v>59</v>
      </c>
      <c r="D89" s="28" t="s">
        <v>82</v>
      </c>
      <c r="E89" s="27" t="s">
        <v>32</v>
      </c>
      <c r="F89" s="26" t="s">
        <v>74</v>
      </c>
      <c r="G89" s="26" t="s">
        <v>73</v>
      </c>
      <c r="H89" s="25">
        <v>160</v>
      </c>
      <c r="I89" s="36">
        <v>17580</v>
      </c>
      <c r="J89" s="23" t="s">
        <v>5</v>
      </c>
      <c r="K89" s="22">
        <v>2812800</v>
      </c>
      <c r="L89" s="35"/>
      <c r="M89" s="34">
        <v>0</v>
      </c>
      <c r="N89" s="33">
        <v>0</v>
      </c>
      <c r="O89" s="32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>0</v>
      </c>
      <c r="P89" s="18"/>
      <c r="Q89" s="41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>1</v>
      </c>
      <c r="R89" s="40" t="str">
        <f>IF(tabServiziBDA11[[#This Row],[Richiesto in AS]]&lt;&gt;"NO",IFERROR(TRUNC(tabServiziRibasso15[[#This Row],[Ribasso %]]*tabServiziBDA11[[#This Row],[peso]],6),""),"")</f>
        <v/>
      </c>
      <c r="T89" s="29">
        <v>130</v>
      </c>
      <c r="U89" s="29">
        <v>117.5</v>
      </c>
      <c r="V89" s="29">
        <v>160</v>
      </c>
      <c r="W89" s="29">
        <v>138.22999999999999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</row>
    <row r="90" spans="2:29" x14ac:dyDescent="0.25">
      <c r="B90" s="27" t="s">
        <v>81</v>
      </c>
      <c r="C90" s="27" t="s">
        <v>59</v>
      </c>
      <c r="D90" s="28" t="s">
        <v>78</v>
      </c>
      <c r="E90" s="27" t="s">
        <v>8</v>
      </c>
      <c r="F90" s="26" t="s">
        <v>74</v>
      </c>
      <c r="G90" s="26" t="s">
        <v>73</v>
      </c>
      <c r="H90" s="25" t="s">
        <v>5</v>
      </c>
      <c r="I90" s="36" t="s">
        <v>5</v>
      </c>
      <c r="J90" s="23" t="s">
        <v>5</v>
      </c>
      <c r="K90" s="22" t="s">
        <v>1</v>
      </c>
      <c r="L90" s="35"/>
      <c r="M90" s="34">
        <v>0</v>
      </c>
      <c r="N90" s="33">
        <v>0</v>
      </c>
      <c r="O90" s="32" t="str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/>
      </c>
      <c r="P90" s="18"/>
      <c r="Q90" s="31" t="str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/>
      </c>
      <c r="R90" s="30" t="str">
        <f>IF(tabServiziBDA11[[#This Row],[Richiesto in AS]]&lt;&gt;"NO",IFERROR(TRUNC(tabServiziRibasso15[[#This Row],[Ribasso %]]*tabServiziBDA11[[#This Row],[peso]],6),""),"")</f>
        <v/>
      </c>
      <c r="T90" s="29">
        <v>130</v>
      </c>
      <c r="U90" s="29">
        <v>117.5</v>
      </c>
      <c r="V90" s="29">
        <v>160</v>
      </c>
      <c r="W90" s="29">
        <v>138.22999999999999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29">
        <v>0</v>
      </c>
    </row>
    <row r="91" spans="2:29" x14ac:dyDescent="0.25">
      <c r="B91" s="27" t="s">
        <v>80</v>
      </c>
      <c r="C91" s="27" t="s">
        <v>59</v>
      </c>
      <c r="D91" s="28" t="s">
        <v>75</v>
      </c>
      <c r="E91" s="27" t="s">
        <v>8</v>
      </c>
      <c r="F91" s="26" t="s">
        <v>74</v>
      </c>
      <c r="G91" s="26" t="s">
        <v>77</v>
      </c>
      <c r="H91" s="25" t="s">
        <v>5</v>
      </c>
      <c r="I91" s="36" t="s">
        <v>5</v>
      </c>
      <c r="J91" s="23" t="s">
        <v>5</v>
      </c>
      <c r="K91" s="22" t="s">
        <v>1</v>
      </c>
      <c r="L91" s="35"/>
      <c r="M91" s="39">
        <v>0</v>
      </c>
      <c r="N91" s="38">
        <v>0</v>
      </c>
      <c r="O91" s="37" t="str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/>
      </c>
      <c r="P91" s="18"/>
      <c r="Q91" s="31" t="str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/>
      </c>
      <c r="R91" s="30" t="str">
        <f>IF(tabServiziBDA11[[#This Row],[Richiesto in AS]]&lt;&gt;"NO",IFERROR(TRUNC(tabServiziRibasso15[[#This Row],[Ribasso %]]*tabServiziBDA11[[#This Row],[peso]],6),""),"")</f>
        <v/>
      </c>
      <c r="T91" s="29">
        <v>130</v>
      </c>
      <c r="U91" s="29">
        <v>117.5</v>
      </c>
      <c r="V91" s="29">
        <v>160</v>
      </c>
      <c r="W91" s="29">
        <v>138.22999999999999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</row>
    <row r="92" spans="2:29" x14ac:dyDescent="0.25">
      <c r="B92" s="27" t="s">
        <v>79</v>
      </c>
      <c r="C92" s="27" t="s">
        <v>59</v>
      </c>
      <c r="D92" s="28" t="s">
        <v>78</v>
      </c>
      <c r="E92" s="27" t="s">
        <v>8</v>
      </c>
      <c r="F92" s="26" t="s">
        <v>74</v>
      </c>
      <c r="G92" s="26" t="s">
        <v>77</v>
      </c>
      <c r="H92" s="25" t="s">
        <v>5</v>
      </c>
      <c r="I92" s="36" t="s">
        <v>5</v>
      </c>
      <c r="J92" s="23" t="s">
        <v>5</v>
      </c>
      <c r="K92" s="22" t="s">
        <v>1</v>
      </c>
      <c r="L92" s="35"/>
      <c r="M92" s="39">
        <v>0</v>
      </c>
      <c r="N92" s="38">
        <v>0</v>
      </c>
      <c r="O92" s="37" t="str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/>
      </c>
      <c r="P92" s="18"/>
      <c r="Q92" s="31" t="str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/>
      </c>
      <c r="R92" s="30" t="str">
        <f>IF(tabServiziBDA11[[#This Row],[Richiesto in AS]]&lt;&gt;"NO",IFERROR(TRUNC(tabServiziRibasso15[[#This Row],[Ribasso %]]*tabServiziBDA11[[#This Row],[peso]],6),""),"")</f>
        <v/>
      </c>
      <c r="T92" s="29">
        <v>130</v>
      </c>
      <c r="U92" s="29">
        <v>117.5</v>
      </c>
      <c r="V92" s="29">
        <v>160</v>
      </c>
      <c r="W92" s="29">
        <v>138.22999999999999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  <c r="AC92" s="29">
        <v>0</v>
      </c>
    </row>
    <row r="93" spans="2:29" x14ac:dyDescent="0.25">
      <c r="B93" s="27" t="s">
        <v>76</v>
      </c>
      <c r="C93" s="27" t="s">
        <v>59</v>
      </c>
      <c r="D93" s="28" t="s">
        <v>75</v>
      </c>
      <c r="E93" s="27" t="s">
        <v>8</v>
      </c>
      <c r="F93" s="26" t="s">
        <v>74</v>
      </c>
      <c r="G93" s="26" t="s">
        <v>73</v>
      </c>
      <c r="H93" s="25" t="s">
        <v>5</v>
      </c>
      <c r="I93" s="36" t="s">
        <v>5</v>
      </c>
      <c r="J93" s="23" t="s">
        <v>5</v>
      </c>
      <c r="K93" s="22" t="s">
        <v>1</v>
      </c>
      <c r="L93" s="35"/>
      <c r="M93" s="34">
        <v>0</v>
      </c>
      <c r="N93" s="33">
        <v>0</v>
      </c>
      <c r="O93" s="32" t="str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/>
      </c>
      <c r="P93" s="18"/>
      <c r="Q93" s="31" t="str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/>
      </c>
      <c r="R93" s="30" t="str">
        <f>IF(tabServiziBDA11[[#This Row],[Richiesto in AS]]&lt;&gt;"NO",IFERROR(TRUNC(tabServiziRibasso15[[#This Row],[Ribasso %]]*tabServiziBDA11[[#This Row],[peso]],6),""),"")</f>
        <v/>
      </c>
      <c r="T93" s="29">
        <v>130</v>
      </c>
      <c r="U93" s="29">
        <v>117.5</v>
      </c>
      <c r="V93" s="29">
        <v>160</v>
      </c>
      <c r="W93" s="29">
        <v>138.22999999999999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  <c r="AC93" s="29">
        <v>0</v>
      </c>
    </row>
    <row r="94" spans="2:29" x14ac:dyDescent="0.25">
      <c r="B94" s="27" t="s">
        <v>72</v>
      </c>
      <c r="C94" s="27" t="s">
        <v>59</v>
      </c>
      <c r="D94" s="28" t="s">
        <v>71</v>
      </c>
      <c r="E94" s="27" t="s">
        <v>32</v>
      </c>
      <c r="F94" s="26" t="s">
        <v>70</v>
      </c>
      <c r="G94" s="26" t="s">
        <v>30</v>
      </c>
      <c r="H94" s="25">
        <v>230.24</v>
      </c>
      <c r="I94" s="24">
        <v>3200</v>
      </c>
      <c r="J94" s="23" t="s">
        <v>5</v>
      </c>
      <c r="K94" s="22">
        <v>736768</v>
      </c>
      <c r="L94" s="35"/>
      <c r="M94" s="34">
        <v>0</v>
      </c>
      <c r="N94" s="33">
        <f>IFERROR(IF(FIND("CONSUMO",tabServiziBDA11[[#This Row],[Richiesto in AS]]),HLOOKUP(tabServiziBDA11[[#This Row],['#]],$E$56:$S$83,28,FALSE),""),0)</f>
        <v>0</v>
      </c>
      <c r="O94" s="32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>0</v>
      </c>
      <c r="P94" s="18"/>
      <c r="Q94" s="31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>1</v>
      </c>
      <c r="R94" s="30" t="str">
        <f>IF(tabServiziBDA11[[#This Row],[Richiesto in AS]]&lt;&gt;"NO",IFERROR(TRUNC(tabServiziRibasso15[[#This Row],[Ribasso %]]*tabServiziBDA11[[#This Row],[peso]],6),""),"")</f>
        <v/>
      </c>
      <c r="T94" s="29">
        <v>230.24062500000002</v>
      </c>
      <c r="U94" s="29">
        <v>226.86445312500001</v>
      </c>
      <c r="V94" s="29">
        <v>211.53250000000003</v>
      </c>
      <c r="W94" s="29">
        <v>221.96937500000001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  <c r="AC94" s="29">
        <v>0</v>
      </c>
    </row>
    <row r="95" spans="2:29" x14ac:dyDescent="0.25">
      <c r="B95" s="27" t="s">
        <v>69</v>
      </c>
      <c r="C95" s="27" t="s">
        <v>59</v>
      </c>
      <c r="D95" s="28" t="s">
        <v>68</v>
      </c>
      <c r="E95" s="27" t="s">
        <v>32</v>
      </c>
      <c r="F95" s="26" t="s">
        <v>67</v>
      </c>
      <c r="G95" s="26" t="s">
        <v>30</v>
      </c>
      <c r="H95" s="25">
        <v>238.2</v>
      </c>
      <c r="I95" s="24">
        <v>1500</v>
      </c>
      <c r="J95" s="23" t="s">
        <v>5</v>
      </c>
      <c r="K95" s="22">
        <v>357300</v>
      </c>
      <c r="L95" s="35"/>
      <c r="M95" s="34">
        <v>0</v>
      </c>
      <c r="N95" s="33">
        <f>IFERROR(IF(FIND("CONSUMO",tabServiziBDA11[[#This Row],[Richiesto in AS]]),HLOOKUP(tabServiziBDA11[[#This Row],['#]],$E$56:$S$83,28,FALSE),""),0)</f>
        <v>0</v>
      </c>
      <c r="O95" s="32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>0</v>
      </c>
      <c r="P95" s="18"/>
      <c r="Q95" s="31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>1</v>
      </c>
      <c r="R95" s="30" t="str">
        <f>IF(tabServiziBDA11[[#This Row],[Richiesto in AS]]&lt;&gt;"NO",IFERROR(TRUNC(tabServiziRibasso15[[#This Row],[Ribasso %]]*tabServiziBDA11[[#This Row],[peso]],6),""),"")</f>
        <v/>
      </c>
      <c r="T95" s="29">
        <v>238.2</v>
      </c>
      <c r="U95" s="29">
        <v>231.68250000000003</v>
      </c>
      <c r="V95" s="29">
        <v>220.15</v>
      </c>
      <c r="W95" s="29">
        <v>218.10000000000002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</row>
    <row r="96" spans="2:29" x14ac:dyDescent="0.25">
      <c r="B96" s="27" t="s">
        <v>66</v>
      </c>
      <c r="C96" s="27" t="s">
        <v>59</v>
      </c>
      <c r="D96" s="28" t="s">
        <v>65</v>
      </c>
      <c r="E96" s="27" t="s">
        <v>32</v>
      </c>
      <c r="F96" s="26" t="s">
        <v>64</v>
      </c>
      <c r="G96" s="26" t="s">
        <v>30</v>
      </c>
      <c r="H96" s="25">
        <v>269.5</v>
      </c>
      <c r="I96" s="24">
        <v>400</v>
      </c>
      <c r="J96" s="23" t="s">
        <v>5</v>
      </c>
      <c r="K96" s="22">
        <v>107800</v>
      </c>
      <c r="L96" s="35"/>
      <c r="M96" s="34">
        <v>0</v>
      </c>
      <c r="N96" s="33">
        <f>IFERROR(IF(FIND("CONSUMO",tabServiziBDA11[[#This Row],[Richiesto in AS]]),HLOOKUP(tabServiziBDA11[[#This Row],['#]],$E$56:$S$83,28,FALSE),""),0)</f>
        <v>0</v>
      </c>
      <c r="O96" s="32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>0</v>
      </c>
      <c r="P96" s="18"/>
      <c r="Q96" s="31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>1</v>
      </c>
      <c r="R96" s="30" t="str">
        <f>IF(tabServiziBDA11[[#This Row],[Richiesto in AS]]&lt;&gt;"NO",IFERROR(TRUNC(tabServiziRibasso15[[#This Row],[Ribasso %]]*tabServiziBDA11[[#This Row],[peso]],6),""),"")</f>
        <v/>
      </c>
      <c r="T96" s="29">
        <v>269.5</v>
      </c>
      <c r="U96" s="29">
        <v>265.02499999999998</v>
      </c>
      <c r="V96" s="29">
        <v>239.04999999999998</v>
      </c>
      <c r="W96" s="29">
        <v>236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  <c r="AC96" s="29">
        <v>0</v>
      </c>
    </row>
    <row r="97" spans="2:29" x14ac:dyDescent="0.25">
      <c r="B97" s="27" t="s">
        <v>63</v>
      </c>
      <c r="C97" s="27" t="s">
        <v>59</v>
      </c>
      <c r="D97" s="28" t="s">
        <v>62</v>
      </c>
      <c r="E97" s="27" t="s">
        <v>32</v>
      </c>
      <c r="F97" s="26" t="s">
        <v>61</v>
      </c>
      <c r="G97" s="26" t="s">
        <v>30</v>
      </c>
      <c r="H97" s="25">
        <v>252.88</v>
      </c>
      <c r="I97" s="24">
        <v>17000</v>
      </c>
      <c r="J97" s="23" t="s">
        <v>5</v>
      </c>
      <c r="K97" s="22">
        <v>4298960</v>
      </c>
      <c r="L97" s="35"/>
      <c r="M97" s="34">
        <v>0</v>
      </c>
      <c r="N97" s="33">
        <f>IFERROR(IF(FIND("CONSUMO",tabServiziBDA11[[#This Row],[Richiesto in AS]]),HLOOKUP(tabServiziBDA11[[#This Row],['#]],$E$56:$S$83,28,FALSE),""),0)</f>
        <v>0</v>
      </c>
      <c r="O97" s="32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>0</v>
      </c>
      <c r="P97" s="18"/>
      <c r="Q97" s="31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>1</v>
      </c>
      <c r="R97" s="30" t="str">
        <f>IF(tabServiziBDA11[[#This Row],[Richiesto in AS]]&lt;&gt;"NO",IFERROR(TRUNC(tabServiziRibasso15[[#This Row],[Ribasso %]]*tabServiziBDA11[[#This Row],[peso]],6),""),"")</f>
        <v/>
      </c>
      <c r="T97" s="29">
        <v>252.88117647058826</v>
      </c>
      <c r="U97" s="29">
        <v>249.08338823529408</v>
      </c>
      <c r="V97" s="29">
        <v>231.50570588235291</v>
      </c>
      <c r="W97" s="29">
        <v>231.24705882352941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  <c r="AC97" s="29">
        <v>0</v>
      </c>
    </row>
    <row r="98" spans="2:29" x14ac:dyDescent="0.25">
      <c r="B98" s="27" t="s">
        <v>60</v>
      </c>
      <c r="C98" s="27" t="s">
        <v>59</v>
      </c>
      <c r="D98" s="28" t="s">
        <v>58</v>
      </c>
      <c r="E98" s="27" t="s">
        <v>32</v>
      </c>
      <c r="F98" s="26" t="s">
        <v>57</v>
      </c>
      <c r="G98" s="26" t="s">
        <v>30</v>
      </c>
      <c r="H98" s="25">
        <v>249.3</v>
      </c>
      <c r="I98" s="24">
        <v>1400</v>
      </c>
      <c r="J98" s="23" t="s">
        <v>5</v>
      </c>
      <c r="K98" s="22">
        <v>349020</v>
      </c>
      <c r="L98" s="35"/>
      <c r="M98" s="34">
        <v>0</v>
      </c>
      <c r="N98" s="33">
        <f>IFERROR(IF(FIND("CONSUMO",tabServiziBDA11[[#This Row],[Richiesto in AS]]),HLOOKUP(tabServiziBDA11[[#This Row],['#]],$E$56:$S$83,28,FALSE),""),0)</f>
        <v>0</v>
      </c>
      <c r="O98" s="32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>0</v>
      </c>
      <c r="P98" s="18"/>
      <c r="Q98" s="31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>1</v>
      </c>
      <c r="R98" s="30" t="str">
        <f>IF(tabServiziBDA11[[#This Row],[Richiesto in AS]]&lt;&gt;"NO",IFERROR(TRUNC(tabServiziRibasso15[[#This Row],[Ribasso %]]*tabServiziBDA11[[#This Row],[peso]],6),""),"")</f>
        <v/>
      </c>
      <c r="T98" s="29">
        <v>249.30000000000004</v>
      </c>
      <c r="U98" s="29">
        <v>245.57285714285709</v>
      </c>
      <c r="V98" s="29">
        <v>227.46428571428572</v>
      </c>
      <c r="W98" s="29">
        <v>231.36714285714288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9">
        <v>0</v>
      </c>
    </row>
    <row r="99" spans="2:29" ht="30" x14ac:dyDescent="0.25">
      <c r="B99" s="27" t="s">
        <v>56</v>
      </c>
      <c r="C99" s="27" t="s">
        <v>55</v>
      </c>
      <c r="D99" s="28" t="s">
        <v>54</v>
      </c>
      <c r="E99" s="27" t="s">
        <v>41</v>
      </c>
      <c r="F99" s="26" t="s">
        <v>53</v>
      </c>
      <c r="G99" s="26" t="s">
        <v>30</v>
      </c>
      <c r="H99" s="25">
        <v>269.44</v>
      </c>
      <c r="I99" s="24">
        <v>14944</v>
      </c>
      <c r="J99" s="23" t="s">
        <v>5</v>
      </c>
      <c r="K99" s="22">
        <v>4026511.3599999999</v>
      </c>
      <c r="L99" s="35"/>
      <c r="M99" s="34">
        <v>0</v>
      </c>
      <c r="N99" s="33">
        <f>IFERROR(IF(FIND("CONSUMO",tabServiziBDA11[[#This Row],[Richiesto in AS]]),HLOOKUP(tabServiziBDA11[[#This Row],['#]],$E$56:$S$83,28,FALSE),""),0)</f>
        <v>0</v>
      </c>
      <c r="O99" s="32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>0</v>
      </c>
      <c r="P99" s="18"/>
      <c r="Q99" s="31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>1</v>
      </c>
      <c r="R99" s="30" t="str">
        <f>IF(tabServiziBDA11[[#This Row],[Richiesto in AS]]&lt;&gt;"NO",IFERROR(TRUNC(tabServiziRibasso15[[#This Row],[Ribasso %]]*tabServiziBDA11[[#This Row],[peso]],6),""),"")</f>
        <v/>
      </c>
      <c r="T99" s="29">
        <v>266.73513513513512</v>
      </c>
      <c r="U99" s="29">
        <v>261.25758108108107</v>
      </c>
      <c r="V99" s="29">
        <v>242.19432432432436</v>
      </c>
      <c r="W99" s="29">
        <v>238.55351351351348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</row>
    <row r="100" spans="2:29" ht="30" x14ac:dyDescent="0.25">
      <c r="B100" s="27" t="s">
        <v>52</v>
      </c>
      <c r="C100" s="27" t="s">
        <v>51</v>
      </c>
      <c r="D100" s="28" t="s">
        <v>50</v>
      </c>
      <c r="E100" s="27" t="s">
        <v>41</v>
      </c>
      <c r="F100" s="26" t="s">
        <v>49</v>
      </c>
      <c r="G100" s="26" t="s">
        <v>30</v>
      </c>
      <c r="H100" s="25">
        <v>266.8</v>
      </c>
      <c r="I100" s="24">
        <v>800</v>
      </c>
      <c r="J100" s="23" t="s">
        <v>5</v>
      </c>
      <c r="K100" s="22">
        <v>213440</v>
      </c>
      <c r="L100" s="35"/>
      <c r="M100" s="34">
        <v>0</v>
      </c>
      <c r="N100" s="33">
        <f>IFERROR(IF(FIND("CONSUMO",tabServiziBDA11[[#This Row],[Richiesto in AS]]),HLOOKUP(tabServiziBDA11[[#This Row],['#]],$E$56:$S$83,28,FALSE),""),0)</f>
        <v>0</v>
      </c>
      <c r="O100" s="32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>0</v>
      </c>
      <c r="P100" s="18"/>
      <c r="Q100" s="31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>1</v>
      </c>
      <c r="R100" s="30" t="str">
        <f>IF(tabServiziBDA11[[#This Row],[Richiesto in AS]]&lt;&gt;"NO",IFERROR(TRUNC(tabServiziRibasso15[[#This Row],[Ribasso %]]*tabServiziBDA11[[#This Row],[peso]],6),""),"")</f>
        <v/>
      </c>
      <c r="T100" s="29">
        <v>264</v>
      </c>
      <c r="U100" s="29">
        <v>257.96499999999997</v>
      </c>
      <c r="V100" s="29">
        <v>234.7</v>
      </c>
      <c r="W100" s="29">
        <v>225.9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29">
        <v>0</v>
      </c>
    </row>
    <row r="101" spans="2:29" x14ac:dyDescent="0.25">
      <c r="B101" s="27" t="s">
        <v>48</v>
      </c>
      <c r="C101" s="27" t="s">
        <v>43</v>
      </c>
      <c r="D101" s="28" t="s">
        <v>47</v>
      </c>
      <c r="E101" s="27" t="s">
        <v>32</v>
      </c>
      <c r="F101" s="26" t="s">
        <v>46</v>
      </c>
      <c r="G101" s="26" t="s">
        <v>45</v>
      </c>
      <c r="H101" s="25">
        <v>0.44</v>
      </c>
      <c r="I101" s="36">
        <v>2667678</v>
      </c>
      <c r="J101" s="23" t="s">
        <v>5</v>
      </c>
      <c r="K101" s="22">
        <v>1173778.32</v>
      </c>
      <c r="L101" s="35"/>
      <c r="M101" s="34">
        <v>0</v>
      </c>
      <c r="N101" s="33">
        <v>0</v>
      </c>
      <c r="O101" s="32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>0</v>
      </c>
      <c r="P101" s="18"/>
      <c r="Q101" s="31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>1</v>
      </c>
      <c r="R101" s="30" t="str">
        <f>IF(tabServiziBDA11[[#This Row],[Richiesto in AS]]&lt;&gt;"NO",IFERROR(TRUNC(tabServiziRibasso15[[#This Row],[Ribasso %]]*tabServiziBDA11[[#This Row],[peso]],6),""),"")</f>
        <v/>
      </c>
      <c r="T101" s="29">
        <v>0.43</v>
      </c>
      <c r="U101" s="29">
        <v>0.4</v>
      </c>
      <c r="V101" s="29">
        <v>0.44</v>
      </c>
      <c r="W101" s="29">
        <v>0.4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  <c r="AC101" s="29">
        <v>0</v>
      </c>
    </row>
    <row r="102" spans="2:29" x14ac:dyDescent="0.25">
      <c r="B102" s="27" t="s">
        <v>44</v>
      </c>
      <c r="C102" s="27" t="s">
        <v>43</v>
      </c>
      <c r="D102" s="28" t="s">
        <v>42</v>
      </c>
      <c r="E102" s="27" t="s">
        <v>41</v>
      </c>
      <c r="F102" s="26" t="s">
        <v>40</v>
      </c>
      <c r="G102" s="26" t="s">
        <v>30</v>
      </c>
      <c r="H102" s="25">
        <v>238</v>
      </c>
      <c r="I102" s="24">
        <v>144</v>
      </c>
      <c r="J102" s="23" t="s">
        <v>5</v>
      </c>
      <c r="K102" s="22">
        <v>34272</v>
      </c>
      <c r="L102" s="35"/>
      <c r="M102" s="34">
        <v>0</v>
      </c>
      <c r="N102" s="33">
        <f>IFERROR(IF(FIND("CONSUMO",tabServiziBDA11[[#This Row],[Richiesto in AS]]),HLOOKUP(tabServiziBDA11[[#This Row],['#]],$E$56:$S$83,28,FALSE),""),0)</f>
        <v>0</v>
      </c>
      <c r="O102" s="32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>0</v>
      </c>
      <c r="P102" s="18"/>
      <c r="Q102" s="31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>1</v>
      </c>
      <c r="R102" s="30" t="str">
        <f>IF(tabServiziBDA11[[#This Row],[Richiesto in AS]]&lt;&gt;"NO",IFERROR(TRUNC(tabServiziRibasso15[[#This Row],[Ribasso %]]*tabServiziBDA11[[#This Row],[peso]],6),""),"")</f>
        <v/>
      </c>
      <c r="T102" s="29">
        <v>228</v>
      </c>
      <c r="U102" s="29">
        <v>223.57000000000002</v>
      </c>
      <c r="V102" s="29">
        <v>213.5</v>
      </c>
      <c r="W102" s="29">
        <v>217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  <c r="AC102" s="29">
        <v>0</v>
      </c>
    </row>
    <row r="103" spans="2:29" x14ac:dyDescent="0.25">
      <c r="B103" s="27" t="s">
        <v>39</v>
      </c>
      <c r="C103" s="27" t="s">
        <v>38</v>
      </c>
      <c r="D103" s="28" t="s">
        <v>37</v>
      </c>
      <c r="E103" s="27" t="s">
        <v>32</v>
      </c>
      <c r="F103" s="26" t="s">
        <v>36</v>
      </c>
      <c r="G103" s="26" t="s">
        <v>30</v>
      </c>
      <c r="H103" s="25">
        <v>304.11</v>
      </c>
      <c r="I103" s="24">
        <v>5300</v>
      </c>
      <c r="J103" s="23" t="s">
        <v>5</v>
      </c>
      <c r="K103" s="22">
        <v>1611783</v>
      </c>
      <c r="L103" s="35"/>
      <c r="M103" s="34">
        <v>0</v>
      </c>
      <c r="N103" s="33">
        <f>IFERROR(IF(FIND("CONSUMO",tabServiziBDA11[[#This Row],[Richiesto in AS]]),HLOOKUP(tabServiziBDA11[[#This Row],['#]],$E$56:$S$83,28,FALSE),""),0)</f>
        <v>0</v>
      </c>
      <c r="O103" s="32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>0</v>
      </c>
      <c r="P103" s="18"/>
      <c r="Q103" s="31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>1</v>
      </c>
      <c r="R103" s="30" t="str">
        <f>IF(tabServiziBDA11[[#This Row],[Richiesto in AS]]&lt;&gt;"NO",IFERROR(TRUNC(tabServiziRibasso15[[#This Row],[Ribasso %]]*tabServiziBDA11[[#This Row],[peso]],6),""),"")</f>
        <v/>
      </c>
      <c r="T103" s="29">
        <v>304.11792452830184</v>
      </c>
      <c r="U103" s="29">
        <v>297.79679245283018</v>
      </c>
      <c r="V103" s="29">
        <v>276.89716981132079</v>
      </c>
      <c r="W103" s="29">
        <v>253.70754716981133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  <c r="AC103" s="29">
        <v>0</v>
      </c>
    </row>
    <row r="104" spans="2:29" x14ac:dyDescent="0.25">
      <c r="B104" s="27" t="s">
        <v>35</v>
      </c>
      <c r="C104" s="27" t="s">
        <v>34</v>
      </c>
      <c r="D104" s="28" t="s">
        <v>33</v>
      </c>
      <c r="E104" s="27" t="s">
        <v>32</v>
      </c>
      <c r="F104" s="26" t="s">
        <v>31</v>
      </c>
      <c r="G104" s="26" t="s">
        <v>30</v>
      </c>
      <c r="H104" s="25">
        <v>262</v>
      </c>
      <c r="I104" s="24">
        <v>5300</v>
      </c>
      <c r="J104" s="23" t="s">
        <v>5</v>
      </c>
      <c r="K104" s="22">
        <v>1388600</v>
      </c>
      <c r="L104" s="35"/>
      <c r="M104" s="34">
        <v>0</v>
      </c>
      <c r="N104" s="33">
        <f>IFERROR(IF(FIND("CONSUMO",tabServiziBDA11[[#This Row],[Richiesto in AS]]),HLOOKUP(tabServiziBDA11[[#This Row],['#]],$E$56:$S$83,28,FALSE),""),0)</f>
        <v>0</v>
      </c>
      <c r="O104" s="32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>0</v>
      </c>
      <c r="P104" s="18"/>
      <c r="Q104" s="31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>1</v>
      </c>
      <c r="R104" s="30" t="str">
        <f>IF(tabServiziBDA11[[#This Row],[Richiesto in AS]]&lt;&gt;"NO",IFERROR(TRUNC(tabServiziRibasso15[[#This Row],[Ribasso %]]*tabServiziBDA11[[#This Row],[peso]],6),""),"")</f>
        <v/>
      </c>
      <c r="T104" s="29">
        <v>262</v>
      </c>
      <c r="U104" s="29">
        <v>246.92499999999998</v>
      </c>
      <c r="V104" s="29">
        <v>259.8</v>
      </c>
      <c r="W104" s="29">
        <v>250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  <c r="AC104" s="29">
        <v>0</v>
      </c>
    </row>
    <row r="105" spans="2:29" x14ac:dyDescent="0.25">
      <c r="B105" s="27" t="s">
        <v>28</v>
      </c>
      <c r="C105" s="27" t="s">
        <v>21</v>
      </c>
      <c r="D105" s="28" t="s">
        <v>29</v>
      </c>
      <c r="E105" s="27" t="s">
        <v>8</v>
      </c>
      <c r="F105" s="26" t="s">
        <v>28</v>
      </c>
      <c r="G105" s="26" t="s">
        <v>6</v>
      </c>
      <c r="H105" s="25" t="s">
        <v>5</v>
      </c>
      <c r="I105" s="24" t="s">
        <v>5</v>
      </c>
      <c r="J105" s="23" t="s">
        <v>5</v>
      </c>
      <c r="K105" s="22" t="s">
        <v>1</v>
      </c>
      <c r="L105" s="35"/>
      <c r="M105" s="34">
        <v>0</v>
      </c>
      <c r="N105" s="33">
        <f>IFERROR(IF(FIND("CONSUMO",tabServiziBDA11[[#This Row],[Richiesto in AS]]),HLOOKUP(tabServiziBDA11[[#This Row],['#]],$E$56:$S$83,28,FALSE),""),0)</f>
        <v>0</v>
      </c>
      <c r="O105" s="32" t="str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/>
      </c>
      <c r="P105" s="18"/>
      <c r="Q105" s="31" t="str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/>
      </c>
      <c r="R105" s="30" t="str">
        <f>IF(tabServiziBDA11[[#This Row],[Richiesto in AS]]&lt;&gt;"NO",IFERROR(TRUNC(tabServiziRibasso15[[#This Row],[Ribasso %]]*tabServiziBDA11[[#This Row],[peso]],6),""),"")</f>
        <v/>
      </c>
      <c r="T105" s="29">
        <v>197.2</v>
      </c>
      <c r="U105" s="29">
        <v>193.73949999999999</v>
      </c>
      <c r="V105" s="29">
        <v>186.8</v>
      </c>
      <c r="W105" s="29">
        <v>199.08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  <c r="AC105" s="29">
        <v>0</v>
      </c>
    </row>
    <row r="106" spans="2:29" x14ac:dyDescent="0.25">
      <c r="B106" s="27" t="s">
        <v>26</v>
      </c>
      <c r="C106" s="27" t="s">
        <v>21</v>
      </c>
      <c r="D106" s="28" t="s">
        <v>27</v>
      </c>
      <c r="E106" s="27" t="s">
        <v>8</v>
      </c>
      <c r="F106" s="26" t="s">
        <v>26</v>
      </c>
      <c r="G106" s="26" t="s">
        <v>6</v>
      </c>
      <c r="H106" s="25" t="s">
        <v>5</v>
      </c>
      <c r="I106" s="24" t="s">
        <v>5</v>
      </c>
      <c r="J106" s="23" t="s">
        <v>5</v>
      </c>
      <c r="K106" s="22" t="s">
        <v>1</v>
      </c>
      <c r="L106" s="35"/>
      <c r="M106" s="34">
        <v>0</v>
      </c>
      <c r="N106" s="33">
        <f>IFERROR(IF(FIND("CONSUMO",tabServiziBDA11[[#This Row],[Richiesto in AS]]),HLOOKUP(tabServiziBDA11[[#This Row],['#]],$E$56:$S$83,28,FALSE),""),0)</f>
        <v>0</v>
      </c>
      <c r="O106" s="32" t="str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/>
      </c>
      <c r="P106" s="18"/>
      <c r="Q106" s="31" t="str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/>
      </c>
      <c r="R106" s="30" t="str">
        <f>IF(tabServiziBDA11[[#This Row],[Richiesto in AS]]&lt;&gt;"NO",IFERROR(TRUNC(tabServiziRibasso15[[#This Row],[Ribasso %]]*tabServiziBDA11[[#This Row],[peso]],6),""),"")</f>
        <v/>
      </c>
      <c r="T106" s="29">
        <v>197.2</v>
      </c>
      <c r="U106" s="29">
        <v>193.73949999999999</v>
      </c>
      <c r="V106" s="29">
        <v>186.8</v>
      </c>
      <c r="W106" s="29">
        <v>199.08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  <c r="AC106" s="29">
        <v>0</v>
      </c>
    </row>
    <row r="107" spans="2:29" x14ac:dyDescent="0.25">
      <c r="B107" s="27" t="s">
        <v>24</v>
      </c>
      <c r="C107" s="27" t="s">
        <v>21</v>
      </c>
      <c r="D107" s="28" t="s">
        <v>25</v>
      </c>
      <c r="E107" s="27" t="s">
        <v>8</v>
      </c>
      <c r="F107" s="26" t="s">
        <v>24</v>
      </c>
      <c r="G107" s="26" t="s">
        <v>6</v>
      </c>
      <c r="H107" s="25" t="s">
        <v>5</v>
      </c>
      <c r="I107" s="24" t="s">
        <v>5</v>
      </c>
      <c r="J107" s="23" t="s">
        <v>5</v>
      </c>
      <c r="K107" s="22" t="s">
        <v>1</v>
      </c>
      <c r="L107" s="35"/>
      <c r="M107" s="34">
        <v>0</v>
      </c>
      <c r="N107" s="33">
        <f>IFERROR(IF(FIND("CONSUMO",tabServiziBDA11[[#This Row],[Richiesto in AS]]),HLOOKUP(tabServiziBDA11[[#This Row],['#]],$E$56:$S$83,28,FALSE),""),0)</f>
        <v>0</v>
      </c>
      <c r="O107" s="32" t="str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/>
      </c>
      <c r="P107" s="18"/>
      <c r="Q107" s="31" t="str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/>
      </c>
      <c r="R107" s="30" t="str">
        <f>IF(tabServiziBDA11[[#This Row],[Richiesto in AS]]&lt;&gt;"NO",IFERROR(TRUNC(tabServiziRibasso15[[#This Row],[Ribasso %]]*tabServiziBDA11[[#This Row],[peso]],6),""),"")</f>
        <v/>
      </c>
      <c r="T107" s="29">
        <v>197.2</v>
      </c>
      <c r="U107" s="29">
        <v>193.73949999999999</v>
      </c>
      <c r="V107" s="29">
        <v>186.8</v>
      </c>
      <c r="W107" s="29">
        <v>199.08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</row>
    <row r="108" spans="2:29" x14ac:dyDescent="0.25">
      <c r="B108" s="27" t="s">
        <v>22</v>
      </c>
      <c r="C108" s="27" t="s">
        <v>21</v>
      </c>
      <c r="D108" s="28" t="s">
        <v>23</v>
      </c>
      <c r="E108" s="27" t="s">
        <v>8</v>
      </c>
      <c r="F108" s="26" t="s">
        <v>22</v>
      </c>
      <c r="G108" s="26" t="s">
        <v>6</v>
      </c>
      <c r="H108" s="25" t="s">
        <v>5</v>
      </c>
      <c r="I108" s="24" t="s">
        <v>5</v>
      </c>
      <c r="J108" s="23" t="s">
        <v>5</v>
      </c>
      <c r="K108" s="22" t="s">
        <v>1</v>
      </c>
      <c r="L108" s="35"/>
      <c r="M108" s="34">
        <v>0</v>
      </c>
      <c r="N108" s="33">
        <f>IFERROR(IF(FIND("CONSUMO",tabServiziBDA11[[#This Row],[Richiesto in AS]]),HLOOKUP(tabServiziBDA11[[#This Row],['#]],$E$56:$S$83,28,FALSE),""),0)</f>
        <v>0</v>
      </c>
      <c r="O108" s="32" t="str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/>
      </c>
      <c r="P108" s="18"/>
      <c r="Q108" s="31" t="str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/>
      </c>
      <c r="R108" s="30" t="str">
        <f>IF(tabServiziBDA11[[#This Row],[Richiesto in AS]]&lt;&gt;"NO",IFERROR(TRUNC(tabServiziRibasso15[[#This Row],[Ribasso %]]*tabServiziBDA11[[#This Row],[peso]],6),""),"")</f>
        <v/>
      </c>
      <c r="T108" s="29">
        <v>197.2</v>
      </c>
      <c r="U108" s="29">
        <v>193.73949999999999</v>
      </c>
      <c r="V108" s="29">
        <v>186.8</v>
      </c>
      <c r="W108" s="29">
        <v>199.08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</row>
    <row r="109" spans="2:29" x14ac:dyDescent="0.25">
      <c r="B109" s="27" t="s">
        <v>19</v>
      </c>
      <c r="C109" s="27" t="s">
        <v>21</v>
      </c>
      <c r="D109" s="28" t="s">
        <v>20</v>
      </c>
      <c r="E109" s="27" t="s">
        <v>8</v>
      </c>
      <c r="F109" s="26" t="s">
        <v>19</v>
      </c>
      <c r="G109" s="26" t="s">
        <v>6</v>
      </c>
      <c r="H109" s="25" t="s">
        <v>5</v>
      </c>
      <c r="I109" s="24" t="s">
        <v>5</v>
      </c>
      <c r="J109" s="23" t="s">
        <v>5</v>
      </c>
      <c r="K109" s="22" t="s">
        <v>1</v>
      </c>
      <c r="L109" s="35"/>
      <c r="M109" s="34">
        <v>0</v>
      </c>
      <c r="N109" s="33">
        <f>IFERROR(IF(FIND("CONSUMO",tabServiziBDA11[[#This Row],[Richiesto in AS]]),HLOOKUP(tabServiziBDA11[[#This Row],['#]],$E$56:$S$83,28,FALSE),""),0)</f>
        <v>0</v>
      </c>
      <c r="O109" s="32" t="str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/>
      </c>
      <c r="P109" s="18"/>
      <c r="Q109" s="31" t="str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/>
      </c>
      <c r="R109" s="30" t="str">
        <f>IF(tabServiziBDA11[[#This Row],[Richiesto in AS]]&lt;&gt;"NO",IFERROR(TRUNC(tabServiziRibasso15[[#This Row],[Ribasso %]]*tabServiziBDA11[[#This Row],[peso]],6),""),"")</f>
        <v/>
      </c>
      <c r="T109" s="29">
        <v>197.2</v>
      </c>
      <c r="U109" s="29">
        <v>193.73949999999999</v>
      </c>
      <c r="V109" s="29">
        <v>186.8</v>
      </c>
      <c r="W109" s="29">
        <v>199.08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</row>
    <row r="110" spans="2:29" x14ac:dyDescent="0.25">
      <c r="B110" s="27" t="s">
        <v>17</v>
      </c>
      <c r="C110" s="27" t="s">
        <v>18</v>
      </c>
      <c r="D110" s="28" t="s">
        <v>9</v>
      </c>
      <c r="E110" s="27" t="s">
        <v>8</v>
      </c>
      <c r="F110" s="26" t="s">
        <v>17</v>
      </c>
      <c r="G110" s="26" t="s">
        <v>6</v>
      </c>
      <c r="H110" s="25" t="s">
        <v>5</v>
      </c>
      <c r="I110" s="24" t="s">
        <v>5</v>
      </c>
      <c r="J110" s="23" t="s">
        <v>5</v>
      </c>
      <c r="K110" s="22" t="s">
        <v>1</v>
      </c>
      <c r="L110" s="35"/>
      <c r="M110" s="34">
        <v>0</v>
      </c>
      <c r="N110" s="33">
        <f>IFERROR(IF(FIND("CONSUMO",tabServiziBDA11[[#This Row],[Richiesto in AS]]),HLOOKUP(tabServiziBDA11[[#This Row],['#]],$E$56:$S$83,28,FALSE),""),0)</f>
        <v>0</v>
      </c>
      <c r="O110" s="32" t="str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/>
      </c>
      <c r="P110" s="18"/>
      <c r="Q110" s="31" t="str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/>
      </c>
      <c r="R110" s="30" t="str">
        <f>IF(tabServiziBDA11[[#This Row],[Richiesto in AS]]&lt;&gt;"NO",IFERROR(TRUNC(tabServiziRibasso15[[#This Row],[Ribasso %]]*tabServiziBDA11[[#This Row],[peso]],6),""),"")</f>
        <v/>
      </c>
      <c r="T110" s="29" t="e">
        <v>#N/A</v>
      </c>
      <c r="U110" s="29" t="e">
        <v>#N/A</v>
      </c>
      <c r="V110" s="29" t="e">
        <v>#N/A</v>
      </c>
      <c r="W110" s="29" t="e">
        <v>#N/A</v>
      </c>
      <c r="X110" s="29" t="e">
        <v>#N/A</v>
      </c>
      <c r="Y110" s="29" t="e">
        <v>#N/A</v>
      </c>
      <c r="Z110" s="29" t="e">
        <v>#N/A</v>
      </c>
      <c r="AA110" s="29" t="e">
        <v>#N/A</v>
      </c>
      <c r="AB110" s="29" t="e">
        <v>#N/A</v>
      </c>
      <c r="AC110" s="29" t="e">
        <v>#N/A</v>
      </c>
    </row>
    <row r="111" spans="2:29" x14ac:dyDescent="0.25">
      <c r="B111" s="27" t="s">
        <v>15</v>
      </c>
      <c r="C111" s="27" t="s">
        <v>16</v>
      </c>
      <c r="D111" s="28" t="s">
        <v>9</v>
      </c>
      <c r="E111" s="27" t="s">
        <v>8</v>
      </c>
      <c r="F111" s="26" t="s">
        <v>15</v>
      </c>
      <c r="G111" s="26" t="s">
        <v>6</v>
      </c>
      <c r="H111" s="25" t="s">
        <v>5</v>
      </c>
      <c r="I111" s="24" t="s">
        <v>5</v>
      </c>
      <c r="J111" s="23" t="s">
        <v>5</v>
      </c>
      <c r="K111" s="22" t="s">
        <v>1</v>
      </c>
      <c r="L111" s="35"/>
      <c r="M111" s="34">
        <v>0</v>
      </c>
      <c r="N111" s="33">
        <f>IFERROR(IF(FIND("CONSUMO",tabServiziBDA11[[#This Row],[Richiesto in AS]]),HLOOKUP(tabServiziBDA11[[#This Row],['#]],$E$56:$S$83,28,FALSE),""),0)</f>
        <v>0</v>
      </c>
      <c r="O111" s="32" t="str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/>
      </c>
      <c r="P111" s="18"/>
      <c r="Q111" s="31" t="str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/>
      </c>
      <c r="R111" s="30" t="str">
        <f>IF(tabServiziBDA11[[#This Row],[Richiesto in AS]]&lt;&gt;"NO",IFERROR(TRUNC(tabServiziRibasso15[[#This Row],[Ribasso %]]*tabServiziBDA11[[#This Row],[peso]],6),""),"")</f>
        <v/>
      </c>
      <c r="T111" s="29" t="e">
        <v>#N/A</v>
      </c>
      <c r="U111" s="29" t="e">
        <v>#N/A</v>
      </c>
      <c r="V111" s="29" t="e">
        <v>#N/A</v>
      </c>
      <c r="W111" s="29" t="e">
        <v>#N/A</v>
      </c>
      <c r="X111" s="29" t="e">
        <v>#N/A</v>
      </c>
      <c r="Y111" s="29" t="e">
        <v>#N/A</v>
      </c>
      <c r="Z111" s="29" t="e">
        <v>#N/A</v>
      </c>
      <c r="AA111" s="29" t="e">
        <v>#N/A</v>
      </c>
      <c r="AB111" s="29" t="e">
        <v>#N/A</v>
      </c>
      <c r="AC111" s="29" t="e">
        <v>#N/A</v>
      </c>
    </row>
    <row r="112" spans="2:29" x14ac:dyDescent="0.25">
      <c r="B112" s="27" t="s">
        <v>13</v>
      </c>
      <c r="C112" s="27" t="s">
        <v>14</v>
      </c>
      <c r="D112" s="28" t="s">
        <v>9</v>
      </c>
      <c r="E112" s="27" t="s">
        <v>8</v>
      </c>
      <c r="F112" s="26" t="s">
        <v>13</v>
      </c>
      <c r="G112" s="26" t="s">
        <v>6</v>
      </c>
      <c r="H112" s="25" t="s">
        <v>5</v>
      </c>
      <c r="I112" s="24" t="s">
        <v>5</v>
      </c>
      <c r="J112" s="23" t="s">
        <v>5</v>
      </c>
      <c r="K112" s="22" t="s">
        <v>1</v>
      </c>
      <c r="L112" s="35"/>
      <c r="M112" s="34">
        <v>0</v>
      </c>
      <c r="N112" s="33">
        <f>IFERROR(IF(FIND("CONSUMO",tabServiziBDA11[[#This Row],[Richiesto in AS]]),HLOOKUP(tabServiziBDA11[[#This Row],['#]],$E$56:$S$83,28,FALSE),""),0)</f>
        <v>0</v>
      </c>
      <c r="O112" s="32" t="str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/>
      </c>
      <c r="P112" s="18"/>
      <c r="Q112" s="31" t="str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/>
      </c>
      <c r="R112" s="30" t="str">
        <f>IF(tabServiziBDA11[[#This Row],[Richiesto in AS]]&lt;&gt;"NO",IFERROR(TRUNC(tabServiziRibasso15[[#This Row],[Ribasso %]]*tabServiziBDA11[[#This Row],[peso]],6),""),"")</f>
        <v/>
      </c>
      <c r="T112" s="29" t="e">
        <v>#N/A</v>
      </c>
      <c r="U112" s="29" t="e">
        <v>#N/A</v>
      </c>
      <c r="V112" s="29" t="e">
        <v>#N/A</v>
      </c>
      <c r="W112" s="29" t="e">
        <v>#N/A</v>
      </c>
      <c r="X112" s="29" t="e">
        <v>#N/A</v>
      </c>
      <c r="Y112" s="29" t="e">
        <v>#N/A</v>
      </c>
      <c r="Z112" s="29" t="e">
        <v>#N/A</v>
      </c>
      <c r="AA112" s="29" t="e">
        <v>#N/A</v>
      </c>
      <c r="AB112" s="29" t="e">
        <v>#N/A</v>
      </c>
      <c r="AC112" s="29" t="e">
        <v>#N/A</v>
      </c>
    </row>
    <row r="113" spans="2:29" x14ac:dyDescent="0.25">
      <c r="B113" s="27" t="s">
        <v>11</v>
      </c>
      <c r="C113" s="27" t="s">
        <v>12</v>
      </c>
      <c r="D113" s="28" t="s">
        <v>9</v>
      </c>
      <c r="E113" s="27" t="s">
        <v>8</v>
      </c>
      <c r="F113" s="26" t="s">
        <v>11</v>
      </c>
      <c r="G113" s="26" t="s">
        <v>6</v>
      </c>
      <c r="H113" s="25" t="s">
        <v>5</v>
      </c>
      <c r="I113" s="24" t="s">
        <v>5</v>
      </c>
      <c r="J113" s="23" t="s">
        <v>5</v>
      </c>
      <c r="K113" s="22" t="s">
        <v>1</v>
      </c>
      <c r="M113" s="34">
        <v>0</v>
      </c>
      <c r="N113" s="33">
        <f>IFERROR(IF(FIND("CONSUMO",tabServiziBDA11[[#This Row],[Richiesto in AS]]),HLOOKUP(tabServiziBDA11[[#This Row],['#]],$E$56:$S$83,28,FALSE),""),0)</f>
        <v>0</v>
      </c>
      <c r="O113" s="32" t="str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/>
      </c>
      <c r="P113" s="18"/>
      <c r="Q113" s="31" t="str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/>
      </c>
      <c r="R113" s="30" t="str">
        <f>IF(tabServiziBDA11[[#This Row],[Richiesto in AS]]&lt;&gt;"NO",IFERROR(TRUNC(tabServiziRibasso15[[#This Row],[Ribasso %]]*tabServiziBDA11[[#This Row],[peso]],6),""),"")</f>
        <v/>
      </c>
      <c r="T113" s="29" t="e">
        <v>#N/A</v>
      </c>
      <c r="U113" s="29" t="e">
        <v>#N/A</v>
      </c>
      <c r="V113" s="29" t="e">
        <v>#N/A</v>
      </c>
      <c r="W113" s="29" t="e">
        <v>#N/A</v>
      </c>
      <c r="X113" s="29" t="e">
        <v>#N/A</v>
      </c>
      <c r="Y113" s="29" t="e">
        <v>#N/A</v>
      </c>
      <c r="Z113" s="29" t="e">
        <v>#N/A</v>
      </c>
      <c r="AA113" s="29" t="e">
        <v>#N/A</v>
      </c>
      <c r="AB113" s="29" t="e">
        <v>#N/A</v>
      </c>
      <c r="AC113" s="29" t="e">
        <v>#N/A</v>
      </c>
    </row>
    <row r="114" spans="2:29" ht="18.95" customHeight="1" thickBot="1" x14ac:dyDescent="0.3">
      <c r="B114" s="27" t="s">
        <v>7</v>
      </c>
      <c r="C114" s="27" t="s">
        <v>10</v>
      </c>
      <c r="D114" s="28" t="s">
        <v>9</v>
      </c>
      <c r="E114" s="27" t="s">
        <v>8</v>
      </c>
      <c r="F114" s="26" t="s">
        <v>7</v>
      </c>
      <c r="G114" s="26" t="s">
        <v>6</v>
      </c>
      <c r="H114" s="25" t="s">
        <v>5</v>
      </c>
      <c r="I114" s="24" t="s">
        <v>5</v>
      </c>
      <c r="J114" s="23" t="s">
        <v>5</v>
      </c>
      <c r="K114" s="22" t="s">
        <v>1</v>
      </c>
      <c r="M114" s="21">
        <v>0</v>
      </c>
      <c r="N114" s="20">
        <f>IFERROR(IF(FIND("CONSUMO",tabServiziBDA11[[#This Row],[Richiesto in AS]]),HLOOKUP(tabServiziBDA11[[#This Row],['#]],$E$56:$S$83,28,FALSE),""),0)</f>
        <v>0</v>
      </c>
      <c r="O114" s="19" t="str">
        <f>IF(tabServiziBDA11[[#This Row],[Richiesto in AS]]&lt;&gt;"NO",IF($J$6="DIMENSIONAMENTO",MAX(tabServiziOfferta14[[#This Row],[Tariffa unitaria offerta (a corpo)]],tabServiziOfferta14[[#This Row],[Tariffa unitaria offerta (a consumo)]])*tabServiziBDA11[[#This Row],[Quantità]],tabServiziBDA11[[#This Row],[Valore BDA]]),"")</f>
        <v/>
      </c>
      <c r="P114" s="18"/>
      <c r="Q114" s="17" t="str">
        <f>IF(tabServiziBDA11[[#This Row],[Richiesto in AS]]&lt;&gt;"NO",IFERROR(TRUNC((tabServiziBDA11[[#This Row],[Tariffa unitaria BDA
(Peggiore Tariffa Fase 1)]]-MAX(tabServiziOfferta14[[#This Row],[Tariffa unitaria offerta (a corpo)]],tabServiziOfferta14[[#This Row],[Tariffa unitaria offerta (a consumo)]]))/tabServiziBDA11[[#This Row],[Tariffa unitaria BDA
(Peggiore Tariffa Fase 1)]],6),""),"")</f>
        <v/>
      </c>
      <c r="R114" s="16" t="str">
        <f>IF(tabServiziBDA11[[#This Row],[Richiesto in AS]]&lt;&gt;"NO",IFERROR(TRUNC(tabServiziRibasso15[[#This Row],[Ribasso %]]*tabServiziBDA11[[#This Row],[peso]],6),""),"")</f>
        <v/>
      </c>
      <c r="T114" s="15" t="e">
        <v>#N/A</v>
      </c>
      <c r="U114" s="15" t="e">
        <v>#N/A</v>
      </c>
      <c r="V114" s="15" t="e">
        <v>#N/A</v>
      </c>
      <c r="W114" s="15" t="e">
        <v>#N/A</v>
      </c>
      <c r="X114" s="15" t="e">
        <v>#N/A</v>
      </c>
      <c r="Y114" s="15" t="e">
        <v>#N/A</v>
      </c>
      <c r="Z114" s="15" t="e">
        <v>#N/A</v>
      </c>
      <c r="AA114" s="15" t="e">
        <v>#N/A</v>
      </c>
      <c r="AB114" s="15" t="e">
        <v>#N/A</v>
      </c>
      <c r="AC114" s="15" t="e">
        <v>#N/A</v>
      </c>
    </row>
    <row r="115" spans="2:29" ht="15.75" thickBot="1" x14ac:dyDescent="0.3">
      <c r="B115" s="14"/>
      <c r="C115" s="14"/>
      <c r="D115" s="14"/>
      <c r="E115" s="14"/>
      <c r="F115" s="14"/>
      <c r="G115" s="14"/>
      <c r="H115" s="14"/>
      <c r="J115" s="13" t="str">
        <f>IF($J$6&lt;&gt;"DIMENSIONAMENTO", SUMIF(tabServiziBDA11[Richiesto in AS],"&lt;&gt;NO",tabServiziBDA11[peso]),"")</f>
        <v/>
      </c>
      <c r="M115" s="12"/>
      <c r="Q115" s="5"/>
      <c r="R115" s="5"/>
    </row>
    <row r="116" spans="2:29" ht="16.5" thickBot="1" x14ac:dyDescent="0.3">
      <c r="B116" s="10" t="s">
        <v>4</v>
      </c>
      <c r="C116" s="10"/>
      <c r="D116" s="10"/>
      <c r="E116" s="10"/>
      <c r="F116" s="10"/>
      <c r="G116" s="10"/>
      <c r="H116" s="10"/>
      <c r="I116" s="10"/>
      <c r="J116" s="9"/>
      <c r="K116" s="11">
        <v>17111032.68</v>
      </c>
      <c r="M116" s="10" t="s">
        <v>3</v>
      </c>
      <c r="N116" s="9"/>
      <c r="O116" s="8">
        <f>SUMIF(tabServiziBDA11[Richiesto in AS],"&lt;&gt;NO",tabServiziOfferta14[Valore Offerto])</f>
        <v>0</v>
      </c>
      <c r="Q116" s="7" t="s">
        <v>2</v>
      </c>
      <c r="R116" s="6">
        <f>SUMIF(tabServiziBDA11[Richiesto in AS],"&lt;&gt;NO",tabServiziRibasso15[Ribasso pesato %])</f>
        <v>0</v>
      </c>
      <c r="T116" s="5" t="s">
        <v>1</v>
      </c>
      <c r="U116" s="5" t="s">
        <v>1</v>
      </c>
      <c r="V116" s="5" t="s">
        <v>1</v>
      </c>
      <c r="W116" s="5" t="s">
        <v>1</v>
      </c>
      <c r="X116" s="5" t="s">
        <v>1</v>
      </c>
      <c r="Y116" s="5" t="s">
        <v>1</v>
      </c>
      <c r="Z116" s="5" t="s">
        <v>1</v>
      </c>
      <c r="AA116" s="5" t="s">
        <v>1</v>
      </c>
      <c r="AB116" s="5" t="s">
        <v>1</v>
      </c>
      <c r="AC116" s="5" t="s">
        <v>1</v>
      </c>
    </row>
    <row r="117" spans="2:29" x14ac:dyDescent="0.25">
      <c r="B117" s="4" t="s">
        <v>0</v>
      </c>
      <c r="C117" s="4"/>
      <c r="D117" s="4"/>
      <c r="E117" s="4"/>
      <c r="F117" s="4"/>
      <c r="G117" s="4"/>
      <c r="H117" s="4"/>
      <c r="I117" s="4"/>
      <c r="J117" s="4"/>
      <c r="K117" s="3">
        <v>20000000</v>
      </c>
      <c r="T117" s="2" t="str">
        <f>IF(COUNTBLANK(T116:AC116)&lt;10,"Attenzione: verificare, per propria competenza, di non aver superato i massimali di offerta in corrispondenza delle celle evidenziate in rosso","")</f>
        <v/>
      </c>
      <c r="U117" s="2"/>
      <c r="V117" s="2"/>
      <c r="W117" s="2"/>
      <c r="X117" s="2"/>
      <c r="Y117" s="2"/>
      <c r="Z117" s="2"/>
      <c r="AA117" s="2"/>
      <c r="AB117" s="2"/>
      <c r="AC117" s="2"/>
    </row>
    <row r="118" spans="2:29" x14ac:dyDescent="0.25">
      <c r="H118" s="2" t="str">
        <f>IF($K$116&gt;$K$117,"Attenzione: l'importo complessivo supera l'importo stimato","")</f>
        <v/>
      </c>
      <c r="I118" s="2"/>
      <c r="J118" s="2"/>
      <c r="K118" s="2"/>
    </row>
  </sheetData>
  <sheetProtection algorithmName="SHA-512" hashValue="KqOdS5WX5fUYuO2fL/74Fn40WJG9Fbl2+M+q9CT4rcAn05O4W71H8HQwr2WBOMu26F2g2ukqOV5OwkWLvGfCNA==" saltValue="Y5KACAAM3gTyprHhCdRq8g==" spinCount="100000" sheet="1" objects="1" scenarios="1" selectLockedCells="1"/>
  <mergeCells count="56">
    <mergeCell ref="C2:L2"/>
    <mergeCell ref="C3:L3"/>
    <mergeCell ref="C6:D6"/>
    <mergeCell ref="G6:I6"/>
    <mergeCell ref="J6:K6"/>
    <mergeCell ref="B7:E7"/>
    <mergeCell ref="B8:D8"/>
    <mergeCell ref="E8:J8"/>
    <mergeCell ref="B9:C9"/>
    <mergeCell ref="E9:F9"/>
    <mergeCell ref="G9:J9"/>
    <mergeCell ref="B10:C10"/>
    <mergeCell ref="E10:F10"/>
    <mergeCell ref="G10:J10"/>
    <mergeCell ref="B11:C11"/>
    <mergeCell ref="E11:F11"/>
    <mergeCell ref="G11:J11"/>
    <mergeCell ref="B12:C12"/>
    <mergeCell ref="E12:F12"/>
    <mergeCell ref="G12:J12"/>
    <mergeCell ref="B13:C13"/>
    <mergeCell ref="E13:F13"/>
    <mergeCell ref="G13:J13"/>
    <mergeCell ref="B14:C14"/>
    <mergeCell ref="E14:F14"/>
    <mergeCell ref="G14:J14"/>
    <mergeCell ref="B15:C15"/>
    <mergeCell ref="E15:F15"/>
    <mergeCell ref="G15:J15"/>
    <mergeCell ref="B16:D16"/>
    <mergeCell ref="B17:D17"/>
    <mergeCell ref="H17:K17"/>
    <mergeCell ref="B18:C18"/>
    <mergeCell ref="I18:K18"/>
    <mergeCell ref="B19:C19"/>
    <mergeCell ref="I19:K19"/>
    <mergeCell ref="B20:C20"/>
    <mergeCell ref="I20:K20"/>
    <mergeCell ref="B87:G87"/>
    <mergeCell ref="M87:R87"/>
    <mergeCell ref="I21:K21"/>
    <mergeCell ref="C24:D24"/>
    <mergeCell ref="L24:U24"/>
    <mergeCell ref="B25:E25"/>
    <mergeCell ref="L53:U53"/>
    <mergeCell ref="C54:D54"/>
    <mergeCell ref="B116:J116"/>
    <mergeCell ref="M116:N116"/>
    <mergeCell ref="B117:J117"/>
    <mergeCell ref="T117:AC117"/>
    <mergeCell ref="H118:K118"/>
    <mergeCell ref="B55:D55"/>
    <mergeCell ref="B82:D82"/>
    <mergeCell ref="B83:D83"/>
    <mergeCell ref="C86:D86"/>
    <mergeCell ref="T86:AC86"/>
  </mergeCells>
  <conditionalFormatting sqref="B89:K114 O89:O91 O93:O114 Q89:R91 Q93:R114">
    <cfRule type="expression" dxfId="109" priority="94">
      <formula>$E89="NO"</formula>
    </cfRule>
  </conditionalFormatting>
  <conditionalFormatting sqref="J115">
    <cfRule type="containsBlanks" dxfId="108" priority="91">
      <formula>LEN(TRIM(J115))=0</formula>
    </cfRule>
    <cfRule type="cellIs" dxfId="107" priority="92" operator="equal">
      <formula>1</formula>
    </cfRule>
    <cfRule type="cellIs" dxfId="106" priority="93" operator="lessThan">
      <formula>1</formula>
    </cfRule>
    <cfRule type="cellIs" dxfId="105" priority="95" operator="greaterThan">
      <formula>1</formula>
    </cfRule>
  </conditionalFormatting>
  <conditionalFormatting sqref="J24">
    <cfRule type="expression" dxfId="104" priority="90">
      <formula>$F$6="NO"</formula>
    </cfRule>
  </conditionalFormatting>
  <conditionalFormatting sqref="J24:K24 V25:Z25">
    <cfRule type="expression" dxfId="103" priority="89">
      <formula>VLOOKUP(#REF!,INDIRECT("tabConfAS"),4,FALSE)="NO"</formula>
    </cfRule>
  </conditionalFormatting>
  <conditionalFormatting sqref="K24">
    <cfRule type="expression" dxfId="102" priority="88">
      <formula>$F$6="NO"</formula>
    </cfRule>
  </conditionalFormatting>
  <conditionalFormatting sqref="V27:Z51">
    <cfRule type="expression" dxfId="101" priority="86">
      <formula>VLOOKUP(#REF!,INDIRECT("tabConfAS"),4,FALSE)="NO"</formula>
    </cfRule>
  </conditionalFormatting>
  <conditionalFormatting sqref="V27:Z51">
    <cfRule type="expression" dxfId="100" priority="87">
      <formula>$F$6="NO"</formula>
    </cfRule>
  </conditionalFormatting>
  <conditionalFormatting sqref="V28:Z51">
    <cfRule type="expression" dxfId="99" priority="85">
      <formula>$F$6="NO"</formula>
    </cfRule>
  </conditionalFormatting>
  <conditionalFormatting sqref="V28:Z51">
    <cfRule type="expression" dxfId="98" priority="84">
      <formula>VLOOKUP(#REF!,INDIRECT("tabConfAS"),4,FALSE)="NO"</formula>
    </cfRule>
  </conditionalFormatting>
  <conditionalFormatting sqref="V24:Z24">
    <cfRule type="expression" dxfId="97" priority="83">
      <formula>$E$6="NO"</formula>
    </cfRule>
  </conditionalFormatting>
  <conditionalFormatting sqref="V24:Z24">
    <cfRule type="expression" dxfId="96" priority="82">
      <formula>VLOOKUP(V$27,INDIRECT("tabConfAS"),4,FALSE)="NO"</formula>
    </cfRule>
  </conditionalFormatting>
  <conditionalFormatting sqref="V25:Z25">
    <cfRule type="expression" dxfId="95" priority="81">
      <formula>$F$6="NO"</formula>
    </cfRule>
  </conditionalFormatting>
  <conditionalFormatting sqref="J27:J51">
    <cfRule type="expression" dxfId="94" priority="80">
      <formula>$E27="NO"</formula>
    </cfRule>
  </conditionalFormatting>
  <conditionalFormatting sqref="M89:M91">
    <cfRule type="expression" dxfId="93" priority="73">
      <formula>COUNTIF($E89,"*CONSUMO*")&gt;0</formula>
    </cfRule>
    <cfRule type="expression" dxfId="92" priority="79">
      <formula>$E89="NO"</formula>
    </cfRule>
  </conditionalFormatting>
  <conditionalFormatting sqref="K116">
    <cfRule type="expression" dxfId="91" priority="78">
      <formula>$E116="NO"</formula>
    </cfRule>
  </conditionalFormatting>
  <conditionalFormatting sqref="B18">
    <cfRule type="expression" dxfId="90" priority="77">
      <formula>$H21="NO"</formula>
    </cfRule>
  </conditionalFormatting>
  <conditionalFormatting sqref="H19">
    <cfRule type="expression" dxfId="89" priority="76">
      <formula>$E19="NO"</formula>
    </cfRule>
  </conditionalFormatting>
  <conditionalFormatting sqref="H18">
    <cfRule type="expression" dxfId="88" priority="75">
      <formula>$E18="NO"</formula>
    </cfRule>
  </conditionalFormatting>
  <conditionalFormatting sqref="H20">
    <cfRule type="expression" dxfId="87" priority="74">
      <formula>$E21="NO"</formula>
    </cfRule>
  </conditionalFormatting>
  <conditionalFormatting sqref="B19">
    <cfRule type="expression" dxfId="86" priority="96">
      <formula>$H24="NO"</formula>
    </cfRule>
  </conditionalFormatting>
  <conditionalFormatting sqref="I89:I114">
    <cfRule type="expression" dxfId="85" priority="97">
      <formula>$J$6&lt;&gt;"DIMENSIONAMENTO"</formula>
    </cfRule>
  </conditionalFormatting>
  <conditionalFormatting sqref="J89:J114">
    <cfRule type="expression" dxfId="84" priority="98">
      <formula>$J$6="DIMENSIONAMENTO"</formula>
    </cfRule>
  </conditionalFormatting>
  <conditionalFormatting sqref="N89:N91">
    <cfRule type="expression" dxfId="83" priority="71">
      <formula>COUNTIF($E89,"*CONSUMO*")=0</formula>
    </cfRule>
    <cfRule type="expression" dxfId="82" priority="72">
      <formula>$E89="NO"</formula>
    </cfRule>
  </conditionalFormatting>
  <conditionalFormatting sqref="D9:D15">
    <cfRule type="cellIs" dxfId="81" priority="70" operator="equal">
      <formula>"Attenzione compilare il TAB-1 per far funzionare il TAB-8"</formula>
    </cfRule>
  </conditionalFormatting>
  <conditionalFormatting sqref="T87:T114">
    <cfRule type="expression" dxfId="80" priority="68">
      <formula>T$87&gt;$D$15</formula>
    </cfRule>
  </conditionalFormatting>
  <conditionalFormatting sqref="H118">
    <cfRule type="notContainsBlanks" dxfId="79" priority="101">
      <formula>LEN(TRIM(H118))&gt;0</formula>
    </cfRule>
  </conditionalFormatting>
  <conditionalFormatting sqref="T89:T114">
    <cfRule type="expression" dxfId="78" priority="30">
      <formula>$E89="NO"</formula>
    </cfRule>
    <cfRule type="expression" dxfId="77" priority="69">
      <formula>T89&lt;MAX($M89:$N89)</formula>
    </cfRule>
  </conditionalFormatting>
  <conditionalFormatting sqref="T116:AC116">
    <cfRule type="notContainsBlanks" dxfId="76" priority="100">
      <formula>LEN(TRIM(T116))&gt;0</formula>
    </cfRule>
  </conditionalFormatting>
  <conditionalFormatting sqref="T117">
    <cfRule type="notContainsBlanks" dxfId="75" priority="99">
      <formula>LEN(TRIM(T117))&gt;0</formula>
    </cfRule>
  </conditionalFormatting>
  <conditionalFormatting sqref="R116">
    <cfRule type="expression" dxfId="74" priority="67">
      <formula>$E116="NO"</formula>
    </cfRule>
  </conditionalFormatting>
  <conditionalFormatting sqref="R89:R114">
    <cfRule type="expression" dxfId="73" priority="66">
      <formula>$J$6="DIMENSIONAMENTO"</formula>
    </cfRule>
  </conditionalFormatting>
  <conditionalFormatting sqref="M93:M114">
    <cfRule type="expression" dxfId="72" priority="102">
      <formula>COUNTIF($E93,"*CONSUMO*")&gt;0</formula>
    </cfRule>
    <cfRule type="expression" dxfId="71" priority="103">
      <formula>$E93="NO"</formula>
    </cfRule>
  </conditionalFormatting>
  <conditionalFormatting sqref="N93:N114">
    <cfRule type="expression" dxfId="70" priority="104">
      <formula>COUNTIF($E93,"*CONSUMO*")=0</formula>
    </cfRule>
    <cfRule type="expression" dxfId="69" priority="105">
      <formula>$E93="NO"</formula>
    </cfRule>
  </conditionalFormatting>
  <conditionalFormatting sqref="O92 Q92:R92">
    <cfRule type="expression" dxfId="68" priority="106">
      <formula>$E91="NO"</formula>
    </cfRule>
  </conditionalFormatting>
  <conditionalFormatting sqref="M92">
    <cfRule type="expression" dxfId="67" priority="107">
      <formula>COUNTIF($E91,"*CONSUMO*")&gt;0</formula>
    </cfRule>
    <cfRule type="expression" dxfId="66" priority="108">
      <formula>$E91="NO"</formula>
    </cfRule>
  </conditionalFormatting>
  <conditionalFormatting sqref="N92">
    <cfRule type="expression" dxfId="65" priority="109">
      <formula>COUNTIF($E91,"*CONSUMO*")=0</formula>
    </cfRule>
    <cfRule type="expression" dxfId="64" priority="110">
      <formula>$E91="NO"</formula>
    </cfRule>
  </conditionalFormatting>
  <conditionalFormatting sqref="B27:G51">
    <cfRule type="expression" dxfId="63" priority="65">
      <formula>$E27="NO"</formula>
    </cfRule>
  </conditionalFormatting>
  <conditionalFormatting sqref="H27:H51">
    <cfRule type="expression" dxfId="62" priority="64">
      <formula>$E27="NO"</formula>
    </cfRule>
  </conditionalFormatting>
  <conditionalFormatting sqref="B26:H26">
    <cfRule type="expression" dxfId="61" priority="63">
      <formula>COUNTIF($E$27:$E$51,"SI")=0</formula>
    </cfRule>
  </conditionalFormatting>
  <conditionalFormatting sqref="L25:L51">
    <cfRule type="expression" dxfId="60" priority="61">
      <formula>L$25&gt;$D$15</formula>
    </cfRule>
  </conditionalFormatting>
  <conditionalFormatting sqref="L27:L51">
    <cfRule type="expression" dxfId="59" priority="58">
      <formula>$E27="NO"</formula>
    </cfRule>
    <cfRule type="expression" dxfId="58" priority="62">
      <formula>L27&lt;$J27</formula>
    </cfRule>
  </conditionalFormatting>
  <conditionalFormatting sqref="L52:U52">
    <cfRule type="notContainsBlanks" dxfId="57" priority="60">
      <formula>LEN(TRIM(L52))&gt;0</formula>
    </cfRule>
  </conditionalFormatting>
  <conditionalFormatting sqref="L53">
    <cfRule type="notContainsBlanks" dxfId="56" priority="59">
      <formula>LEN(TRIM(L53))&gt;0</formula>
    </cfRule>
  </conditionalFormatting>
  <conditionalFormatting sqref="M25:M51">
    <cfRule type="expression" dxfId="55" priority="56">
      <formula>M$25&gt;$D$15</formula>
    </cfRule>
  </conditionalFormatting>
  <conditionalFormatting sqref="M27:M51">
    <cfRule type="expression" dxfId="54" priority="55">
      <formula>$E27="NO"</formula>
    </cfRule>
    <cfRule type="expression" dxfId="53" priority="57">
      <formula>M27&lt;$J27</formula>
    </cfRule>
  </conditionalFormatting>
  <conditionalFormatting sqref="N25:N51">
    <cfRule type="expression" dxfId="52" priority="53">
      <formula>N$25&gt;$D$15</formula>
    </cfRule>
  </conditionalFormatting>
  <conditionalFormatting sqref="N27:N51">
    <cfRule type="expression" dxfId="51" priority="52">
      <formula>$E27="NO"</formula>
    </cfRule>
    <cfRule type="expression" dxfId="50" priority="54">
      <formula>N27&lt;$J27</formula>
    </cfRule>
  </conditionalFormatting>
  <conditionalFormatting sqref="O25:O51">
    <cfRule type="expression" dxfId="49" priority="50">
      <formula>O$25&gt;$D$15</formula>
    </cfRule>
  </conditionalFormatting>
  <conditionalFormatting sqref="O27:O51">
    <cfRule type="expression" dxfId="48" priority="49">
      <formula>$E27="NO"</formula>
    </cfRule>
    <cfRule type="expression" dxfId="47" priority="51">
      <formula>O27&lt;$J27</formula>
    </cfRule>
  </conditionalFormatting>
  <conditionalFormatting sqref="P25:P51">
    <cfRule type="expression" dxfId="46" priority="47">
      <formula>P$25&gt;$D$15</formula>
    </cfRule>
  </conditionalFormatting>
  <conditionalFormatting sqref="P27:P51">
    <cfRule type="expression" dxfId="45" priority="46">
      <formula>$E27="NO"</formula>
    </cfRule>
    <cfRule type="expression" dxfId="44" priority="48">
      <formula>P27&lt;$J27</formula>
    </cfRule>
  </conditionalFormatting>
  <conditionalFormatting sqref="Q25:Q51">
    <cfRule type="expression" dxfId="43" priority="44">
      <formula>Q$25&gt;$D$15</formula>
    </cfRule>
  </conditionalFormatting>
  <conditionalFormatting sqref="Q27:Q51">
    <cfRule type="expression" dxfId="42" priority="43">
      <formula>$E27="NO"</formula>
    </cfRule>
    <cfRule type="expression" dxfId="41" priority="45">
      <formula>Q27&lt;$J27</formula>
    </cfRule>
  </conditionalFormatting>
  <conditionalFormatting sqref="R25:R51">
    <cfRule type="expression" dxfId="40" priority="41">
      <formula>R$25&gt;$D$15</formula>
    </cfRule>
  </conditionalFormatting>
  <conditionalFormatting sqref="R27:R51">
    <cfRule type="expression" dxfId="39" priority="40">
      <formula>$E27="NO"</formula>
    </cfRule>
    <cfRule type="expression" dxfId="38" priority="42">
      <formula>R27&lt;$J27</formula>
    </cfRule>
  </conditionalFormatting>
  <conditionalFormatting sqref="S25:S51">
    <cfRule type="expression" dxfId="37" priority="38">
      <formula>S$25&gt;$D$15</formula>
    </cfRule>
  </conditionalFormatting>
  <conditionalFormatting sqref="S27:S51">
    <cfRule type="expression" dxfId="36" priority="37">
      <formula>$E27="NO"</formula>
    </cfRule>
    <cfRule type="expression" dxfId="35" priority="39">
      <formula>S27&lt;$J27</formula>
    </cfRule>
  </conditionalFormatting>
  <conditionalFormatting sqref="T25:T51">
    <cfRule type="expression" dxfId="34" priority="35">
      <formula>T$25&gt;$D$15</formula>
    </cfRule>
  </conditionalFormatting>
  <conditionalFormatting sqref="T27:T51">
    <cfRule type="expression" dxfId="33" priority="34">
      <formula>$E27="NO"</formula>
    </cfRule>
    <cfRule type="expression" dxfId="32" priority="36">
      <formula>T27&lt;$J27</formula>
    </cfRule>
  </conditionalFormatting>
  <conditionalFormatting sqref="U25:U51">
    <cfRule type="expression" dxfId="31" priority="32">
      <formula>U$25&gt;$D$15</formula>
    </cfRule>
  </conditionalFormatting>
  <conditionalFormatting sqref="U27:U51">
    <cfRule type="expression" dxfId="30" priority="31">
      <formula>$E27="NO"</formula>
    </cfRule>
    <cfRule type="expression" dxfId="29" priority="33">
      <formula>U27&lt;$J27</formula>
    </cfRule>
  </conditionalFormatting>
  <conditionalFormatting sqref="U87:U114">
    <cfRule type="expression" dxfId="28" priority="28">
      <formula>U$87&gt;$D$15</formula>
    </cfRule>
  </conditionalFormatting>
  <conditionalFormatting sqref="U89:U114">
    <cfRule type="expression" dxfId="27" priority="27">
      <formula>$E89="NO"</formula>
    </cfRule>
    <cfRule type="expression" dxfId="26" priority="29">
      <formula>U89&lt;MAX($M89:$N89)</formula>
    </cfRule>
  </conditionalFormatting>
  <conditionalFormatting sqref="V87:V114">
    <cfRule type="expression" dxfId="25" priority="25">
      <formula>V$87&gt;$D$15</formula>
    </cfRule>
  </conditionalFormatting>
  <conditionalFormatting sqref="V89:V114">
    <cfRule type="expression" dxfId="24" priority="24">
      <formula>$E89="NO"</formula>
    </cfRule>
    <cfRule type="expression" dxfId="23" priority="26">
      <formula>V89&lt;MAX($M89:$N89)</formula>
    </cfRule>
  </conditionalFormatting>
  <conditionalFormatting sqref="W87:W114">
    <cfRule type="expression" dxfId="22" priority="22">
      <formula>W$87&gt;$D$15</formula>
    </cfRule>
  </conditionalFormatting>
  <conditionalFormatting sqref="W89:W114">
    <cfRule type="expression" dxfId="21" priority="21">
      <formula>$E89="NO"</formula>
    </cfRule>
    <cfRule type="expression" dxfId="20" priority="23">
      <formula>W89&lt;MAX($M89:$N89)</formula>
    </cfRule>
  </conditionalFormatting>
  <conditionalFormatting sqref="X87:X114">
    <cfRule type="expression" dxfId="19" priority="19">
      <formula>X$87&gt;$D$15</formula>
    </cfRule>
  </conditionalFormatting>
  <conditionalFormatting sqref="X89:X114">
    <cfRule type="expression" dxfId="18" priority="18">
      <formula>$E89="NO"</formula>
    </cfRule>
    <cfRule type="expression" dxfId="17" priority="20">
      <formula>X89&lt;MAX($M89:$N89)</formula>
    </cfRule>
  </conditionalFormatting>
  <conditionalFormatting sqref="Y87:Y114">
    <cfRule type="expression" dxfId="16" priority="16">
      <formula>Y$87&gt;$D$15</formula>
    </cfRule>
  </conditionalFormatting>
  <conditionalFormatting sqref="Y89:Y114">
    <cfRule type="expression" dxfId="15" priority="15">
      <formula>$E89="NO"</formula>
    </cfRule>
    <cfRule type="expression" dxfId="14" priority="17">
      <formula>Y89&lt;MAX($M89:$N89)</formula>
    </cfRule>
  </conditionalFormatting>
  <conditionalFormatting sqref="Z87:Z114">
    <cfRule type="expression" dxfId="13" priority="13">
      <formula>Z$87&gt;$D$15</formula>
    </cfRule>
  </conditionalFormatting>
  <conditionalFormatting sqref="Z89:Z114">
    <cfRule type="expression" dxfId="12" priority="12">
      <formula>$E89="NO"</formula>
    </cfRule>
    <cfRule type="expression" dxfId="11" priority="14">
      <formula>Z89&lt;MAX($M89:$N89)</formula>
    </cfRule>
  </conditionalFormatting>
  <conditionalFormatting sqref="AA87:AA114">
    <cfRule type="expression" dxfId="10" priority="10">
      <formula>AA$87&gt;$D$15</formula>
    </cfRule>
  </conditionalFormatting>
  <conditionalFormatting sqref="AA89:AA114">
    <cfRule type="expression" dxfId="9" priority="9">
      <formula>$E89="NO"</formula>
    </cfRule>
    <cfRule type="expression" dxfId="8" priority="11">
      <formula>AA89&lt;MAX($M89:$N89)</formula>
    </cfRule>
  </conditionalFormatting>
  <conditionalFormatting sqref="AB87:AB114">
    <cfRule type="expression" dxfId="7" priority="7">
      <formula>AB$87&gt;$D$15</formula>
    </cfRule>
  </conditionalFormatting>
  <conditionalFormatting sqref="AB89:AB114">
    <cfRule type="expression" dxfId="6" priority="6">
      <formula>$E89="NO"</formula>
    </cfRule>
    <cfRule type="expression" dxfId="5" priority="8">
      <formula>AB89&lt;MAX($M89:$N89)</formula>
    </cfRule>
  </conditionalFormatting>
  <conditionalFormatting sqref="AC87:AC114">
    <cfRule type="expression" dxfId="4" priority="4">
      <formula>AC$87&gt;$D$15</formula>
    </cfRule>
  </conditionalFormatting>
  <conditionalFormatting sqref="AC89:AC114">
    <cfRule type="expression" dxfId="3" priority="3">
      <formula>$E89="NO"</formula>
    </cfRule>
    <cfRule type="expression" dxfId="2" priority="5">
      <formula>AC89&lt;MAX($M89:$N89)</formula>
    </cfRule>
  </conditionalFormatting>
  <conditionalFormatting sqref="B57:S82">
    <cfRule type="expression" dxfId="1" priority="2">
      <formula>VLOOKUP($B57,$B$27:$H$51,4,FALSE)="NO"</formula>
    </cfRule>
  </conditionalFormatting>
  <conditionalFormatting sqref="E57:S81">
    <cfRule type="expression" dxfId="0" priority="1">
      <formula>VLOOKUP(E$56,$B$89:$E$114,4,FALSE)="NO"</formula>
    </cfRule>
  </conditionalFormatting>
  <dataValidations count="3">
    <dataValidation type="custom" allowBlank="1" showInputMessage="1" showErrorMessage="1" errorTitle="Errore Inserimento" error="Non è possibile procedere con l'inserimento. Verificare di aver inserito un valore positivo con due cifre decimali e inferiore alla base d'asta." sqref="M89:M91 M93:M114">
      <formula1>AND($M89&gt;=0,$M89&lt;=$H89,IFERROR(TRUNC($M89,2)=$M89,TRUE),$E89&lt;&gt;"NO")</formula1>
    </dataValidation>
    <dataValidation type="custom" allowBlank="1" showInputMessage="1" showErrorMessage="1" errorTitle="Errore Inserimento" error="Non è possibile procedere con l'inserimento. Verificare di aver inserito un valore positivo con due cifre decimali e inferiore alla base d'asta." sqref="M92">
      <formula1>AND($M92&gt;=0,$M92&lt;=$H91,IFERROR(TRUNC($M92,2)=$M92,TRUE),$E91&lt;&gt;"NO")</formula1>
    </dataValidation>
    <dataValidation type="custom" allowBlank="1" showInputMessage="1" showErrorMessage="1" errorTitle="Errore Inserimento" error="Non è possibile procedere con l'inserimento. Verificare di aver inserito un valore positivo con due cifre decimali e inferiore alla base d'asta." sqref="J27:J51">
      <formula1>AND($J27&gt;=0,$J27&lt;=H27,IFERROR(TRUNC($J27,2)=$J27,TRUE),E27&lt;&gt;"NO")</formula1>
    </dataValidation>
  </dataValidations>
  <pageMargins left="0.7" right="0.7" top="0.75" bottom="0.75" header="0.3" footer="0.3"/>
  <pageSetup paperSize="9"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L2_Lazio_Foglio di Ausilio 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Giammarco Masotta</dc:creator>
  <cp:lastModifiedBy>Giammarco Masotta</cp:lastModifiedBy>
  <dcterms:created xsi:type="dcterms:W3CDTF">2020-07-28T07:56:12Z</dcterms:created>
  <dcterms:modified xsi:type="dcterms:W3CDTF">2020-07-28T07:56:43Z</dcterms:modified>
</cp:coreProperties>
</file>